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F:\Dropbox\Piepvlaggen.nl\Automatische invulling formulieren\Lege versie aanvraagformulier\"/>
    </mc:Choice>
  </mc:AlternateContent>
  <xr:revisionPtr revIDLastSave="0" documentId="13_ncr:1_{B56452D3-1A08-407E-ABC6-3DF42FC6066A}" xr6:coauthVersionLast="47" xr6:coauthVersionMax="47" xr10:uidLastSave="{00000000-0000-0000-0000-000000000000}"/>
  <workbookProtection workbookAlgorithmName="SHA-512" workbookHashValue="GIv/c2GPvkzNWq5xdrqyA8AAyCCXGL4/AVgeQrU3wM4qVG+XCwN5AmGASoP/KJfvpzg/BEf0khINREb8gl5Qgg==" workbookSaltValue="VEpQIRmB7R+B82fUEt8Kgg==" workbookSpinCount="100000" lockStructure="1"/>
  <bookViews>
    <workbookView xWindow="-120" yWindow="-120" windowWidth="29040" windowHeight="15840" xr2:uid="{BF6AC317-97D2-4593-9C84-DA8DBB1955BC}"/>
  </bookViews>
  <sheets>
    <sheet name="Aanvraagformulier" sheetId="1" r:id="rId1"/>
    <sheet name="Reserve-onderdelen" sheetId="3" r:id="rId2"/>
    <sheet name="Blad1" sheetId="2" state="hidden"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4" i="1" l="1"/>
  <c r="AG25" i="1"/>
  <c r="AG16" i="1"/>
  <c r="AA11" i="1"/>
  <c r="AA10" i="1"/>
  <c r="AB10" i="1" s="1"/>
  <c r="AA2" i="2" s="1"/>
  <c r="AB2" i="2"/>
  <c r="AI2" i="2"/>
  <c r="AN2" i="2"/>
  <c r="AH2" i="2"/>
  <c r="J2" i="2"/>
  <c r="AG2" i="2"/>
  <c r="AH48" i="1"/>
  <c r="K2" i="2" s="1"/>
  <c r="AG48" i="1"/>
  <c r="B2" i="2" s="1"/>
  <c r="Y16" i="1"/>
  <c r="Y17" i="1"/>
  <c r="Y18" i="1"/>
  <c r="L2" i="2"/>
  <c r="AI55" i="1"/>
  <c r="AG55" i="1"/>
  <c r="AH55" i="1" s="1"/>
  <c r="AK2" i="2"/>
  <c r="AG18" i="1"/>
  <c r="K31" i="1" s="1"/>
  <c r="AF2" i="2" s="1"/>
  <c r="AM2" i="2" s="1"/>
  <c r="K32" i="1" s="1"/>
  <c r="H2" i="2"/>
  <c r="AV2" i="2"/>
  <c r="AU2" i="2"/>
  <c r="AT2" i="2"/>
  <c r="AA13" i="1"/>
  <c r="AD35" i="1"/>
  <c r="AD36" i="1"/>
  <c r="AE35" i="1"/>
  <c r="Z2" i="2"/>
  <c r="AR2" i="2"/>
  <c r="Y20" i="1"/>
  <c r="H7" i="3"/>
  <c r="H8" i="3"/>
  <c r="H9" i="3"/>
  <c r="H10" i="3"/>
  <c r="H11" i="3"/>
  <c r="H13" i="3"/>
  <c r="H14" i="3"/>
  <c r="H15" i="3"/>
  <c r="H19" i="3"/>
  <c r="H20" i="3"/>
  <c r="H22" i="3"/>
  <c r="G51" i="3"/>
  <c r="AS2" i="2"/>
  <c r="H48" i="3"/>
  <c r="H6" i="3"/>
  <c r="H29" i="3"/>
  <c r="H30" i="3"/>
  <c r="H31" i="3"/>
  <c r="H32" i="3"/>
  <c r="H33" i="3"/>
  <c r="H34" i="3"/>
  <c r="H35" i="3"/>
  <c r="H36" i="3"/>
  <c r="H37" i="3"/>
  <c r="H38" i="3"/>
  <c r="H39" i="3"/>
  <c r="H45" i="3"/>
  <c r="H46" i="3"/>
  <c r="AA12" i="1"/>
  <c r="Y19" i="1"/>
  <c r="U2" i="2"/>
  <c r="AL2" i="2"/>
  <c r="BG2" i="2"/>
  <c r="BE2" i="2"/>
  <c r="N42" i="1"/>
  <c r="BF2" i="2"/>
  <c r="AF11" i="1"/>
  <c r="AF10" i="1"/>
  <c r="AH10" i="1" s="1"/>
  <c r="AF35" i="1"/>
  <c r="AH11" i="1"/>
  <c r="W2" i="2"/>
  <c r="X2" i="2"/>
  <c r="AZ2" i="2"/>
  <c r="AY2" i="2"/>
  <c r="AX2" i="2"/>
  <c r="AW2" i="2"/>
  <c r="V2" i="2"/>
  <c r="AF36" i="1"/>
  <c r="AH36" i="1"/>
  <c r="AC2" i="2"/>
  <c r="Y2" i="2"/>
  <c r="AE2" i="2"/>
  <c r="AQ2" i="2"/>
  <c r="AP2" i="2"/>
  <c r="AD2" i="2"/>
  <c r="AG61" i="1"/>
  <c r="AI61" i="1" s="1"/>
  <c r="AI64" i="1"/>
  <c r="N2" i="2" s="1"/>
  <c r="AH61" i="1"/>
  <c r="F2" i="2"/>
  <c r="E2" i="2"/>
  <c r="I2" i="2"/>
  <c r="G2" i="2"/>
  <c r="D2" i="2"/>
  <c r="C2" i="2"/>
  <c r="H3" i="3"/>
  <c r="A2" i="2"/>
  <c r="H26" i="3"/>
  <c r="C27" i="1"/>
  <c r="AI63" i="1"/>
  <c r="AA18" i="1"/>
  <c r="C44" i="1" l="1"/>
  <c r="H51" i="3"/>
  <c r="BD2" i="2" s="1"/>
  <c r="T2" i="2"/>
  <c r="P2" i="2"/>
  <c r="O2" i="2"/>
  <c r="S2" i="2"/>
  <c r="R2" i="2"/>
  <c r="M2" i="2"/>
  <c r="Q2" i="2"/>
  <c r="AG10" i="1"/>
  <c r="AH35" i="1" s="1"/>
  <c r="AH37" i="1" s="1"/>
  <c r="BA2" i="2" s="1"/>
  <c r="C45" i="1" s="1"/>
  <c r="AI48" i="1"/>
  <c r="AC18" i="1"/>
  <c r="AJ2" i="2"/>
  <c r="AO2" i="2"/>
  <c r="BC2" i="2" s="1"/>
  <c r="AA17" i="1"/>
  <c r="BB2" i="2" l="1"/>
  <c r="C43" i="1"/>
  <c r="S43" i="1" l="1"/>
  <c r="N43" i="1"/>
</calcChain>
</file>

<file path=xl/sharedStrings.xml><?xml version="1.0" encoding="utf-8"?>
<sst xmlns="http://schemas.openxmlformats.org/spreadsheetml/2006/main" count="273" uniqueCount="224">
  <si>
    <t>Vorm</t>
  </si>
  <si>
    <t>Aantal en soort</t>
  </si>
  <si>
    <t>Set piepvlaggen (2 vlaggen)</t>
  </si>
  <si>
    <t>Wisselbord dubbelzijdig</t>
  </si>
  <si>
    <t>Extra piepvlag</t>
  </si>
  <si>
    <t>Prijs</t>
  </si>
  <si>
    <t>Financial lease piepvlaggen</t>
  </si>
  <si>
    <t>Directe koop piepvlaggen</t>
  </si>
  <si>
    <t>Huur korte termijn 1 wedstrijd</t>
  </si>
  <si>
    <t>Huur korte termijn toernooi</t>
  </si>
  <si>
    <t>Aanvang:</t>
  </si>
  <si>
    <t>Einde:</t>
  </si>
  <si>
    <t>(dd-mm-jjjj)</t>
  </si>
  <si>
    <t>Ter beschikking via</t>
  </si>
  <si>
    <t>Huur lange termijn (min. 2 mnd)</t>
  </si>
  <si>
    <t>Zelf terugzenden met pakketpost</t>
  </si>
  <si>
    <t>Ophalen in Delft</t>
  </si>
  <si>
    <t>Zelf terugbrengen in Delft</t>
  </si>
  <si>
    <t>per dag, geen borg</t>
  </si>
  <si>
    <t>per mnd, 1 termijn borg</t>
  </si>
  <si>
    <t>per mnd (o.b.v. 12 mnd)</t>
  </si>
  <si>
    <t>Voor- en achternaam:</t>
  </si>
  <si>
    <t>Postcode, woonplaats:</t>
  </si>
  <si>
    <t>Land:</t>
  </si>
  <si>
    <t>E-mail:</t>
  </si>
  <si>
    <t>Reserve batterij (1x 9V pro)</t>
  </si>
  <si>
    <t>Bij een financial lease ontvangen wij tevens graag een kopie van een geldig identiteitsbewijs.</t>
  </si>
  <si>
    <t>Verzendgegevens (indien van toepassing)</t>
  </si>
  <si>
    <t>Ruimte voor opmerkingen</t>
  </si>
  <si>
    <t>Tel.nr. mobiel:</t>
  </si>
  <si>
    <t>Aanvraagformulier huur, lease en koop</t>
  </si>
  <si>
    <t>Vul onderstaand formulier zo volledig mogelijk in, zodat wij u zo goed mogelijk kunnen helpen.</t>
  </si>
  <si>
    <t>Voor- en achternaam</t>
  </si>
  <si>
    <t>Adres</t>
  </si>
  <si>
    <t>Postcode</t>
  </si>
  <si>
    <t>Woonplaats</t>
  </si>
  <si>
    <t>Land</t>
  </si>
  <si>
    <t>E-mail</t>
  </si>
  <si>
    <t>Tel.nr</t>
  </si>
  <si>
    <t>Verzendadres</t>
  </si>
  <si>
    <t>Postcode V</t>
  </si>
  <si>
    <t>Woonplaats V</t>
  </si>
  <si>
    <t>Aantal sets piepvlaggen</t>
  </si>
  <si>
    <t>Aantal wisselborden</t>
  </si>
  <si>
    <t>Extra piepvlaggen</t>
  </si>
  <si>
    <t>Extra batterijen</t>
  </si>
  <si>
    <t>Huur van</t>
  </si>
  <si>
    <t>Huur tot</t>
  </si>
  <si>
    <t>IBAN nummer:</t>
  </si>
  <si>
    <t>IBAN</t>
  </si>
  <si>
    <t>Periode*</t>
  </si>
  <si>
    <t>Aankoop reserve-onderdelen</t>
  </si>
  <si>
    <t>Uitvoeren reparatie</t>
  </si>
  <si>
    <t>Beschrijf onderin de problematiek</t>
  </si>
  <si>
    <t>Reserve-onderdelen</t>
  </si>
  <si>
    <t>Afwijkend verzendadres:</t>
  </si>
  <si>
    <t>Land V</t>
  </si>
  <si>
    <t>Afwijkend verz.adr?</t>
  </si>
  <si>
    <t>Verzending naar PostNL-punt</t>
  </si>
  <si>
    <t>T.a.v.</t>
  </si>
  <si>
    <t>Bedrijf of PostNL-punt:</t>
  </si>
  <si>
    <t>Bedrijf of postNL punt</t>
  </si>
  <si>
    <t>Zie toelichting onderin</t>
  </si>
  <si>
    <t>T.a.v. (naam)</t>
  </si>
  <si>
    <t>Post NL locatie?</t>
  </si>
  <si>
    <t>Geen afwijkend adres</t>
  </si>
  <si>
    <t>X</t>
  </si>
  <si>
    <t>Ophalen in Delft / pakketpost</t>
  </si>
  <si>
    <t>Pakketpost met door Piepvlaggen.nl verzorgd label</t>
  </si>
  <si>
    <t>Factuurgegevens cliënt (hoofdhuurder / (toekomstig) eigenaar)</t>
  </si>
  <si>
    <t>Zakelijke klant</t>
  </si>
  <si>
    <t>Nee</t>
  </si>
  <si>
    <t>Ja</t>
  </si>
  <si>
    <t>Aantal gebruiksdagen (huur):</t>
  </si>
  <si>
    <t>(moet minimaal 1 zijn)</t>
  </si>
  <si>
    <t>Gebruiksdagen</t>
  </si>
  <si>
    <t>Wisselbord enkelzijdig</t>
  </si>
  <si>
    <t>Huurprijs lange termijn</t>
  </si>
  <si>
    <t>Aantal maanden</t>
  </si>
  <si>
    <t>Verzendkosten</t>
  </si>
  <si>
    <t>Verzendk heen</t>
  </si>
  <si>
    <t>Verzendk terug</t>
  </si>
  <si>
    <t>Verzendk totaal</t>
  </si>
  <si>
    <t>Totale kosten huur kort</t>
  </si>
  <si>
    <t>Totale kosten huur lang</t>
  </si>
  <si>
    <t>Huurprijs korte termijn</t>
  </si>
  <si>
    <t>geen borg</t>
  </si>
  <si>
    <t>Huurprijs pdps</t>
  </si>
  <si>
    <t>Aantal wisselb enkelz</t>
  </si>
  <si>
    <t>Aantal wisselb dubbelz</t>
  </si>
  <si>
    <t>Factuur/prorma</t>
  </si>
  <si>
    <t>Facturatie KMR</t>
  </si>
  <si>
    <t>Wijkt het verzendadres af van de factuurgegevens of dient het pakket naar een PostNL locatie verzonden te worden?</t>
  </si>
  <si>
    <t>In maandelijkse termijnen</t>
  </si>
  <si>
    <t>Betaling ineens</t>
  </si>
  <si>
    <t>In termijnen of ineens</t>
  </si>
  <si>
    <t>Aantal maanden (huur lang):</t>
  </si>
  <si>
    <t>(moet minimaal 2 zijn)</t>
  </si>
  <si>
    <t>Huurkosten</t>
  </si>
  <si>
    <t>Koopkosten</t>
  </si>
  <si>
    <t>Maandelijkse termijn</t>
  </si>
  <si>
    <t>Batterijen</t>
  </si>
  <si>
    <t>koop</t>
  </si>
  <si>
    <t>Zie volgend tabblad</t>
  </si>
  <si>
    <t>1. Vlag</t>
  </si>
  <si>
    <t>Nummer</t>
  </si>
  <si>
    <t>Artikel</t>
  </si>
  <si>
    <t>1.1</t>
  </si>
  <si>
    <t>Rubberen handvat</t>
  </si>
  <si>
    <t>1.2</t>
  </si>
  <si>
    <t>Hard-plastic handvat, zonder schroeven</t>
  </si>
  <si>
    <t>1.3</t>
  </si>
  <si>
    <t>Batterijdop incl. springveer</t>
  </si>
  <si>
    <t xml:space="preserve">1.4 </t>
  </si>
  <si>
    <t>Vlaggenstok (basis) met draaidopje (= 1.5 + 1.6)</t>
  </si>
  <si>
    <t>1.5</t>
  </si>
  <si>
    <t>Vlaggenstok (basis)</t>
  </si>
  <si>
    <t>1.6</t>
  </si>
  <si>
    <t>Draaidopje</t>
  </si>
  <si>
    <t>1.7</t>
  </si>
  <si>
    <t>Stok voor RPS2156-5</t>
  </si>
  <si>
    <t>Op aanvraag</t>
  </si>
  <si>
    <t>1.8</t>
  </si>
  <si>
    <t>Ringetje op vlaggenstok</t>
  </si>
  <si>
    <t>1.9</t>
  </si>
  <si>
    <t>Plastic draaibuisje</t>
  </si>
  <si>
    <t>1.10</t>
  </si>
  <si>
    <t>Plastic nut</t>
  </si>
  <si>
    <t>1.11</t>
  </si>
  <si>
    <t>Niet voorradig</t>
  </si>
  <si>
    <t>1.12</t>
  </si>
  <si>
    <t>1.13</t>
  </si>
  <si>
    <t>1.14</t>
  </si>
  <si>
    <t>Reserveschroeven vlag middel</t>
  </si>
  <si>
    <t>1.15</t>
  </si>
  <si>
    <t>Reserveschroeven vlag groot</t>
  </si>
  <si>
    <t>1.16</t>
  </si>
  <si>
    <t>1.17</t>
  </si>
  <si>
    <t>Vlaggendoek</t>
  </si>
  <si>
    <t>1.18</t>
  </si>
  <si>
    <t>1.19</t>
  </si>
  <si>
    <t>Transmitter zonder vlag (RPS2156-5)</t>
  </si>
  <si>
    <t>2. Pager</t>
  </si>
  <si>
    <t>2.1</t>
  </si>
  <si>
    <t>Pager bodemplaat</t>
  </si>
  <si>
    <t>2.2</t>
  </si>
  <si>
    <t>Pager cover soft-shell</t>
  </si>
  <si>
    <t>2.3</t>
  </si>
  <si>
    <t>Vibrator</t>
  </si>
  <si>
    <t>2.4</t>
  </si>
  <si>
    <t>Philips schroevendraaier</t>
  </si>
  <si>
    <t>2.5</t>
  </si>
  <si>
    <t>Aan/uit knop</t>
  </si>
  <si>
    <t>2.6</t>
  </si>
  <si>
    <t>9V batterij clip</t>
  </si>
  <si>
    <t>2.7</t>
  </si>
  <si>
    <t>Bevestigingsstaafje voor armband</t>
  </si>
  <si>
    <t>2.8.1</t>
  </si>
  <si>
    <t>Reserveschroeven pager in zakje per 2 verpakt</t>
  </si>
  <si>
    <t>2.8.2</t>
  </si>
  <si>
    <t>Reserveschroeven pager los</t>
  </si>
  <si>
    <t>2.9</t>
  </si>
  <si>
    <t>Armband</t>
  </si>
  <si>
    <t>2.10</t>
  </si>
  <si>
    <t>Buzzer</t>
  </si>
  <si>
    <t>2.11</t>
  </si>
  <si>
    <t>Complete pager (richtprijs, alleen op aanvraag)</t>
  </si>
  <si>
    <t>3. Accesories</t>
  </si>
  <si>
    <t>3.1</t>
  </si>
  <si>
    <t>Draagtas</t>
  </si>
  <si>
    <t>3.2</t>
  </si>
  <si>
    <t>Foamlaag draagtas</t>
  </si>
  <si>
    <t>3.3</t>
  </si>
  <si>
    <t>3.4</t>
  </si>
  <si>
    <t>Blauwe plastic schroevendraaier piepconfiguratie</t>
  </si>
  <si>
    <t xml:space="preserve">Consumentenprijs </t>
  </si>
  <si>
    <t>Prijsberekening</t>
  </si>
  <si>
    <t>Aantal</t>
  </si>
  <si>
    <t>Batterij 9V</t>
  </si>
  <si>
    <t>Totaal</t>
  </si>
  <si>
    <t>Deze kunnen bijgekocht / bijgehuurd worden tegen het genoemde tarief. In het geval van huur worden bijgehuurde reservebatterijen achteraf terugbetaald indien niet gebruikt.</t>
  </si>
  <si>
    <t>Totale kosten res-onderdelen</t>
  </si>
  <si>
    <t>Aantal reserve-onderdelen</t>
  </si>
  <si>
    <t>Reparaties &amp; reserve-onderdelen</t>
  </si>
  <si>
    <t>Set aangeschaft bij Piepvlaggen.nl</t>
  </si>
  <si>
    <t>Zie andere tabblad</t>
  </si>
  <si>
    <t>Extra piepvlag ja/nee</t>
  </si>
  <si>
    <t>Extra piepvlag stukprijs huur</t>
  </si>
  <si>
    <t>Extra piepvlag stukprijs koop</t>
  </si>
  <si>
    <t xml:space="preserve">De initiële prijsberekening geeft een indicatie van de te verwachten kosten. De uiteindelijke kosten staan vermeld op de overeenkomst. Aan deze berekening kunnen geen rechten worden ontleend. </t>
  </si>
  <si>
    <t>Initiële prijsberekening*</t>
  </si>
  <si>
    <t>Zakelijke klant*</t>
  </si>
  <si>
    <t>per batterij*</t>
  </si>
  <si>
    <t>Zakelijke klanten</t>
  </si>
  <si>
    <t>Bij onderdelen met een * zie toelichting onderaan het formulier.</t>
  </si>
  <si>
    <t>Retourneren</t>
  </si>
  <si>
    <t>Pakketpost</t>
  </si>
  <si>
    <t>/ aanbieden in Delft</t>
  </si>
  <si>
    <t>Cliëntenkorting ja/nee</t>
  </si>
  <si>
    <t>Alleen aanvinken indien een BTW factuur noodzakelijk is. Facturatie geschiedt dan door ons moederbedrijf. Getoonde prijzen zijn excl. BTW. Wij nemen in dat geval contact met u op om de kostprijs en verdere afhandeling te bespreken.</t>
  </si>
  <si>
    <t>Borg</t>
  </si>
  <si>
    <t>Bij aangevraagde reparaties betaalt u een starttarief van € 35,00 per set t.b.v. de onderzoekskosten. Wij stellen de problematiek vast en doen u een prijsopgave van de verwachte reparatiekosten. Deze betreffen de verwachte arbeidstijd en de reserve-onderdelen. Weet u al welke onderdelen het betreft, dan kunt u deze op het betreffende tabblad al opgeven. Heeft u de set bij ons aangeschaft? Dan krijgt u 15% korting op reparaties buiten de garantie en reserve-onderdelen.</t>
  </si>
  <si>
    <r>
      <t xml:space="preserve">Stuur vervolgens dit document als excel-document terug naar </t>
    </r>
    <r>
      <rPr>
        <b/>
        <u/>
        <sz val="11"/>
        <color theme="1"/>
        <rFont val="Calibri"/>
        <family val="2"/>
        <scheme val="minor"/>
      </rPr>
      <t>aanvraag@piepvlaggen.nl</t>
    </r>
    <r>
      <rPr>
        <b/>
        <sz val="11"/>
        <color theme="1"/>
        <rFont val="Calibri"/>
        <family val="2"/>
        <scheme val="minor"/>
      </rPr>
      <t>.</t>
    </r>
  </si>
  <si>
    <t>Straat en huisnr:</t>
  </si>
  <si>
    <t>Geboortedatum:</t>
  </si>
  <si>
    <t>Rood gearceerde vakken zijn verplicht, tenzij deze niet van toepassing zijn. Cliënt dient minimaal 18 jaar te zijn.</t>
  </si>
  <si>
    <t>(t.b.v. overeenkomst)</t>
  </si>
  <si>
    <t>Geb.datum</t>
  </si>
  <si>
    <r>
      <rPr>
        <b/>
        <sz val="11"/>
        <color theme="1"/>
        <rFont val="Calibri"/>
        <family val="2"/>
        <scheme val="minor"/>
      </rPr>
      <t>Periode</t>
    </r>
    <r>
      <rPr>
        <sz val="11"/>
        <color theme="1"/>
        <rFont val="Calibri"/>
        <family val="2"/>
        <scheme val="minor"/>
      </rPr>
      <t xml:space="preserve">
- </t>
    </r>
    <r>
      <rPr>
        <b/>
        <sz val="11"/>
        <color theme="1"/>
        <rFont val="Calibri"/>
        <family val="2"/>
        <scheme val="minor"/>
      </rPr>
      <t>Korte termijn huur</t>
    </r>
    <r>
      <rPr>
        <sz val="11"/>
        <color theme="1"/>
        <rFont val="Calibri"/>
        <family val="2"/>
        <scheme val="minor"/>
      </rPr>
      <t xml:space="preserve">: vul bij "aanvang" de dag in waarop het gehuurde </t>
    </r>
    <r>
      <rPr>
        <u/>
        <sz val="11"/>
        <color theme="1"/>
        <rFont val="Calibri"/>
        <family val="2"/>
        <scheme val="minor"/>
      </rPr>
      <t>in gebruikt genomen</t>
    </r>
    <r>
      <rPr>
        <sz val="11"/>
        <color theme="1"/>
        <rFont val="Calibri"/>
        <family val="2"/>
        <scheme val="minor"/>
      </rPr>
      <t xml:space="preserve"> wordt,
  bij "einde", de </t>
    </r>
    <r>
      <rPr>
        <u/>
        <sz val="11"/>
        <color theme="1"/>
        <rFont val="Calibri"/>
        <family val="2"/>
        <scheme val="minor"/>
      </rPr>
      <t>1e dag waarop het gehuurde niet meer gebruikt wordt</t>
    </r>
    <r>
      <rPr>
        <sz val="11"/>
        <color theme="1"/>
        <rFont val="Calibri"/>
        <family val="2"/>
        <scheme val="minor"/>
      </rPr>
      <t>. Het formulier berekent zelf
  het aantal gebruiksdagen (moet minimaal 1 zijn). Alleen gebruiksdagen worden in rekening gebracht. 
-</t>
    </r>
    <r>
      <rPr>
        <b/>
        <sz val="11"/>
        <color theme="1"/>
        <rFont val="Calibri"/>
        <family val="2"/>
        <scheme val="minor"/>
      </rPr>
      <t xml:space="preserve"> Lange termijn huur:</t>
    </r>
    <r>
      <rPr>
        <sz val="11"/>
        <color theme="1"/>
        <rFont val="Calibri"/>
        <family val="2"/>
        <scheme val="minor"/>
      </rPr>
      <t xml:space="preserve"> vul de periode in waarin u het gehuurde ter beschikking wilt hebben (min.  
   2 maanden, afgerond op hele maanden). Selecteer of u in termijnen of ineens wilt betalen. 
- </t>
    </r>
    <r>
      <rPr>
        <b/>
        <sz val="11"/>
        <color theme="1"/>
        <rFont val="Calibri"/>
        <family val="2"/>
        <scheme val="minor"/>
      </rPr>
      <t>Lease:</t>
    </r>
    <r>
      <rPr>
        <sz val="11"/>
        <color theme="1"/>
        <rFont val="Calibri"/>
        <family val="2"/>
        <scheme val="minor"/>
      </rPr>
      <t xml:space="preserve"> vul de gewenste startdatum in. Dit moet de 1e dag van de maand zijn. In overleg zal 
   worden afgesproken wanneer u het object in bezit kunt krijgen. Laat de einddatum open.
- </t>
    </r>
    <r>
      <rPr>
        <b/>
        <sz val="11"/>
        <color theme="1"/>
        <rFont val="Calibri"/>
        <family val="2"/>
        <scheme val="minor"/>
      </rPr>
      <t>Koop of reparatie:</t>
    </r>
    <r>
      <rPr>
        <sz val="11"/>
        <color theme="1"/>
        <rFont val="Calibri"/>
        <family val="2"/>
        <scheme val="minor"/>
      </rPr>
      <t xml:space="preserve"> vul de gewenste ontvangstdatum in en laat de einddatum open. In overleg zal 
  worden afgesproken wanneer u de set of goederen geleverd krijgt.</t>
    </r>
  </si>
  <si>
    <t>toeslag (huur)</t>
  </si>
  <si>
    <t>Vereniging / bedrijf</t>
  </si>
  <si>
    <t>Tekst geb.datum</t>
  </si>
  <si>
    <t>Bedrijf</t>
  </si>
  <si>
    <t>Huur korte termijn meerdaags</t>
  </si>
  <si>
    <t>Tav_reg1</t>
  </si>
  <si>
    <t>(kortetermijnhuur: € 7,50, overig: € 9,50)</t>
  </si>
  <si>
    <t>Pakketpost met door Piepvlaggen.nl verzorgd label (€ 9,50)</t>
  </si>
  <si>
    <t>Huurprijs pm lange termijn</t>
  </si>
  <si>
    <t>v. 2024.06.16</t>
  </si>
  <si>
    <t xml:space="preserve">Complete vlag </t>
  </si>
  <si>
    <t>Nederland</t>
  </si>
  <si>
    <t>België</t>
  </si>
  <si>
    <t>Duitsland</t>
  </si>
  <si>
    <t>Overig (neem contact 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</si>
</sst>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 #,##0.00;&quot;€&quot;\ \-#,##0.00"/>
    <numFmt numFmtId="8" formatCode="&quot;€&quot;\ #,##0.00;[Red]&quot;€&quot;\ \-#,##0.00"/>
    <numFmt numFmtId="44" formatCode="_ &quot;€&quot;\ * #,##0.00_ ;_ &quot;€&quot;\ * \-#,##0.00_ ;_ &quot;€&quot;\ * &quot;-&quot;??_ ;_ @_ "/>
    <numFmt numFmtId="164" formatCode="&quot;€&quot;\ #,##0.00"/>
  </numFmts>
  <fonts count="21"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i/>
      <sz val="9"/>
      <color theme="1"/>
      <name val="Calibri"/>
      <family val="2"/>
      <scheme val="minor"/>
    </font>
    <font>
      <u/>
      <sz val="11"/>
      <color theme="1"/>
      <name val="Calibri"/>
      <family val="2"/>
      <scheme val="minor"/>
    </font>
    <font>
      <u/>
      <sz val="11"/>
      <color theme="10"/>
      <name val="Calibri"/>
      <family val="2"/>
      <scheme val="minor"/>
    </font>
    <font>
      <sz val="11"/>
      <color theme="0"/>
      <name val="Calibri"/>
      <family val="2"/>
      <scheme val="minor"/>
    </font>
    <font>
      <b/>
      <sz val="11"/>
      <color theme="0"/>
      <name val="Calibri"/>
      <family val="2"/>
      <scheme val="minor"/>
    </font>
    <font>
      <sz val="7"/>
      <color theme="1"/>
      <name val="Calibri"/>
      <family val="2"/>
      <scheme val="minor"/>
    </font>
    <font>
      <sz val="9"/>
      <color theme="1"/>
      <name val="Calibri"/>
      <family val="2"/>
      <scheme val="minor"/>
    </font>
    <font>
      <b/>
      <sz val="9"/>
      <color theme="1"/>
      <name val="Calibri"/>
      <family val="2"/>
      <scheme val="minor"/>
    </font>
    <font>
      <sz val="11"/>
      <name val="Calibri"/>
      <family val="2"/>
      <scheme val="minor"/>
    </font>
    <font>
      <b/>
      <sz val="20"/>
      <color theme="1"/>
      <name val="Calibri"/>
      <family val="2"/>
      <scheme val="minor"/>
    </font>
    <font>
      <b/>
      <i/>
      <sz val="11"/>
      <color theme="1"/>
      <name val="Calibri"/>
      <family val="2"/>
      <scheme val="minor"/>
    </font>
    <font>
      <b/>
      <sz val="14"/>
      <color theme="1"/>
      <name val="Calibri"/>
      <family val="2"/>
      <scheme val="minor"/>
    </font>
    <font>
      <sz val="9"/>
      <color theme="0" tint="-0.14999847407452621"/>
      <name val="Calibri"/>
      <family val="2"/>
      <scheme val="minor"/>
    </font>
    <font>
      <sz val="11"/>
      <color theme="0" tint="-0.14999847407452621"/>
      <name val="Calibri"/>
      <family val="2"/>
      <scheme val="minor"/>
    </font>
    <font>
      <i/>
      <sz val="11"/>
      <color theme="0" tint="-0.14999847407452621"/>
      <name val="Calibri"/>
      <family val="2"/>
      <scheme val="minor"/>
    </font>
    <font>
      <b/>
      <sz val="9"/>
      <color theme="0" tint="-0.14999847407452621"/>
      <name val="Calibri"/>
      <family val="2"/>
      <scheme val="minor"/>
    </font>
    <font>
      <b/>
      <u/>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theme="0" tint="-0.249977111117893"/>
        <bgColor indexed="64"/>
      </patternFill>
    </fill>
  </fills>
  <borders count="24">
    <border>
      <left/>
      <right/>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5">
    <xf numFmtId="0" fontId="0" fillId="0" borderId="0" xfId="0"/>
    <xf numFmtId="0" fontId="0" fillId="0" borderId="0" xfId="0" applyAlignment="1">
      <alignment horizontal="center"/>
    </xf>
    <xf numFmtId="1" fontId="0" fillId="0" borderId="0" xfId="0" applyNumberFormat="1"/>
    <xf numFmtId="14" fontId="0" fillId="0" borderId="0" xfId="0" applyNumberFormat="1"/>
    <xf numFmtId="0" fontId="1" fillId="0" borderId="0" xfId="0" applyFont="1" applyAlignment="1">
      <alignment wrapText="1"/>
    </xf>
    <xf numFmtId="14" fontId="1" fillId="0" borderId="0" xfId="0" applyNumberFormat="1" applyFont="1" applyAlignment="1">
      <alignment wrapText="1"/>
    </xf>
    <xf numFmtId="2" fontId="0" fillId="0" borderId="0" xfId="0" applyNumberFormat="1"/>
    <xf numFmtId="1" fontId="1" fillId="0" borderId="12" xfId="0" applyNumberFormat="1" applyFont="1" applyBorder="1" applyAlignment="1" applyProtection="1">
      <alignment horizontal="center"/>
      <protection locked="0"/>
    </xf>
    <xf numFmtId="0" fontId="1" fillId="0" borderId="12" xfId="0" applyFont="1" applyBorder="1" applyAlignment="1" applyProtection="1">
      <alignment horizontal="center"/>
      <protection locked="0"/>
    </xf>
    <xf numFmtId="164" fontId="0" fillId="0" borderId="0" xfId="0" applyNumberFormat="1"/>
    <xf numFmtId="44" fontId="0" fillId="0" borderId="0" xfId="0" applyNumberFormat="1"/>
    <xf numFmtId="0" fontId="11" fillId="0" borderId="12" xfId="0" applyFont="1" applyBorder="1" applyAlignment="1" applyProtection="1">
      <alignment horizontal="center" vertical="center"/>
      <protection locked="0"/>
    </xf>
    <xf numFmtId="1" fontId="0" fillId="0" borderId="0" xfId="0" applyNumberFormat="1" applyAlignment="1">
      <alignment horizontal="left"/>
    </xf>
    <xf numFmtId="0" fontId="2" fillId="0" borderId="0" xfId="0" applyFont="1"/>
    <xf numFmtId="0" fontId="1" fillId="0" borderId="0" xfId="0" applyFont="1"/>
    <xf numFmtId="0" fontId="1" fillId="0" borderId="0" xfId="0" applyFont="1" applyAlignment="1">
      <alignment horizontal="left"/>
    </xf>
    <xf numFmtId="0" fontId="0" fillId="0" borderId="0" xfId="0" applyAlignment="1">
      <alignment horizontal="left"/>
    </xf>
    <xf numFmtId="44" fontId="3" fillId="0" borderId="0" xfId="0" applyNumberFormat="1" applyFont="1"/>
    <xf numFmtId="0" fontId="3" fillId="0" borderId="0" xfId="0" applyFont="1"/>
    <xf numFmtId="0" fontId="10" fillId="0" borderId="0" xfId="0" applyFont="1" applyAlignment="1">
      <alignment horizontal="left" vertical="center"/>
    </xf>
    <xf numFmtId="0" fontId="10" fillId="0" borderId="0" xfId="0" applyFont="1" applyAlignment="1">
      <alignment horizontal="left"/>
    </xf>
    <xf numFmtId="1" fontId="1" fillId="0" borderId="12" xfId="0" applyNumberFormat="1" applyFont="1" applyBorder="1" applyAlignment="1">
      <alignment horizont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top"/>
    </xf>
    <xf numFmtId="0" fontId="7" fillId="0" borderId="0" xfId="0" applyFont="1" applyAlignment="1">
      <alignment horizontal="left"/>
    </xf>
    <xf numFmtId="0" fontId="7" fillId="0" borderId="0" xfId="0" applyFont="1"/>
    <xf numFmtId="2" fontId="7" fillId="0" borderId="0" xfId="0" applyNumberFormat="1" applyFont="1" applyAlignment="1">
      <alignment horizontal="left" vertical="center"/>
    </xf>
    <xf numFmtId="0" fontId="7" fillId="0" borderId="0" xfId="0" applyFont="1" applyAlignment="1">
      <alignment horizontal="center"/>
    </xf>
    <xf numFmtId="1" fontId="7" fillId="0" borderId="0" xfId="0" applyNumberFormat="1" applyFont="1" applyAlignment="1">
      <alignment horizontal="center"/>
    </xf>
    <xf numFmtId="164" fontId="3" fillId="0" borderId="0" xfId="0" applyNumberFormat="1" applyFont="1"/>
    <xf numFmtId="0" fontId="7" fillId="2" borderId="0" xfId="0" applyFont="1" applyFill="1"/>
    <xf numFmtId="44" fontId="7" fillId="0" borderId="0" xfId="0" applyNumberFormat="1" applyFont="1" applyAlignment="1">
      <alignment horizontal="left"/>
    </xf>
    <xf numFmtId="0" fontId="0" fillId="0" borderId="1" xfId="0" applyBorder="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xf>
    <xf numFmtId="0" fontId="0" fillId="0" borderId="0" xfId="0" applyAlignment="1">
      <alignment horizontal="left" wrapText="1"/>
    </xf>
    <xf numFmtId="0" fontId="1" fillId="0" borderId="0" xfId="0" applyFont="1" applyAlignment="1">
      <alignment horizontal="left" wrapText="1"/>
    </xf>
    <xf numFmtId="0" fontId="3" fillId="0" borderId="0" xfId="0" applyFont="1" applyAlignment="1">
      <alignment horizontal="right" vertical="center"/>
    </xf>
    <xf numFmtId="0" fontId="0" fillId="0" borderId="12" xfId="0" applyBorder="1" applyAlignment="1">
      <alignment vertical="center" wrapText="1"/>
    </xf>
    <xf numFmtId="8" fontId="1" fillId="0" borderId="12" xfId="0" applyNumberFormat="1" applyFont="1" applyBorder="1" applyAlignment="1">
      <alignment vertical="center" wrapText="1"/>
    </xf>
    <xf numFmtId="8" fontId="0" fillId="0" borderId="0" xfId="0" applyNumberFormat="1"/>
    <xf numFmtId="1" fontId="14" fillId="0" borderId="0" xfId="0" applyNumberFormat="1" applyFont="1" applyAlignment="1">
      <alignment horizontal="right"/>
    </xf>
    <xf numFmtId="0" fontId="1" fillId="0" borderId="12" xfId="0" applyFont="1" applyBorder="1" applyAlignment="1">
      <alignment horizontal="center" vertical="center" wrapText="1"/>
    </xf>
    <xf numFmtId="8" fontId="0" fillId="0" borderId="12" xfId="0" applyNumberFormat="1" applyBorder="1" applyAlignment="1">
      <alignment horizontal="center" vertical="center" wrapText="1"/>
    </xf>
    <xf numFmtId="0" fontId="0" fillId="0" borderId="12" xfId="0" applyBorder="1" applyAlignment="1">
      <alignment horizontal="center" vertical="center" wrapText="1"/>
    </xf>
    <xf numFmtId="8" fontId="0" fillId="0" borderId="12" xfId="0" applyNumberFormat="1" applyBorder="1" applyAlignment="1">
      <alignment vertical="center" wrapText="1"/>
    </xf>
    <xf numFmtId="1" fontId="0" fillId="0" borderId="0" xfId="0" applyNumberFormat="1" applyAlignment="1">
      <alignment horizontal="right"/>
    </xf>
    <xf numFmtId="164" fontId="0" fillId="0" borderId="12" xfId="0" applyNumberFormat="1" applyBorder="1" applyAlignment="1">
      <alignment horizontal="center" vertical="center" wrapText="1"/>
    </xf>
    <xf numFmtId="0" fontId="1" fillId="4" borderId="17" xfId="0" applyFont="1" applyFill="1" applyBorder="1" applyAlignment="1">
      <alignment horizontal="center" wrapText="1"/>
    </xf>
    <xf numFmtId="0" fontId="1" fillId="4" borderId="18" xfId="0" applyFont="1" applyFill="1" applyBorder="1" applyAlignment="1">
      <alignment horizontal="center" wrapText="1"/>
    </xf>
    <xf numFmtId="0" fontId="1" fillId="4" borderId="19" xfId="0" applyFont="1" applyFill="1" applyBorder="1" applyAlignment="1">
      <alignment horizontal="center" wrapText="1"/>
    </xf>
    <xf numFmtId="0" fontId="15" fillId="0" borderId="0" xfId="0" applyFont="1" applyAlignment="1">
      <alignment vertical="center" wrapText="1"/>
    </xf>
    <xf numFmtId="8" fontId="15" fillId="0" borderId="0" xfId="0" applyNumberFormat="1" applyFont="1"/>
    <xf numFmtId="1" fontId="15" fillId="0" borderId="0" xfId="0" applyNumberFormat="1" applyFont="1" applyAlignment="1">
      <alignment horizontal="center"/>
    </xf>
    <xf numFmtId="1" fontId="1" fillId="0" borderId="12" xfId="0" applyNumberFormat="1" applyFont="1" applyBorder="1" applyAlignment="1" applyProtection="1">
      <alignment horizontal="center" vertical="center" wrapText="1"/>
      <protection locked="0"/>
    </xf>
    <xf numFmtId="8" fontId="0" fillId="0" borderId="20" xfId="0" applyNumberFormat="1" applyBorder="1" applyAlignment="1">
      <alignment horizontal="center" vertical="center" wrapText="1"/>
    </xf>
    <xf numFmtId="8" fontId="0" fillId="0" borderId="21" xfId="0" applyNumberFormat="1" applyBorder="1" applyAlignment="1">
      <alignment horizontal="center" vertical="center" wrapText="1"/>
    </xf>
    <xf numFmtId="0" fontId="0" fillId="0" borderId="21" xfId="0" applyBorder="1" applyAlignment="1">
      <alignment horizontal="center" vertical="center" wrapText="1"/>
    </xf>
    <xf numFmtId="164" fontId="0" fillId="0" borderId="21" xfId="0" applyNumberFormat="1" applyBorder="1" applyAlignment="1">
      <alignment horizontal="center" vertical="center" wrapText="1"/>
    </xf>
    <xf numFmtId="0" fontId="1" fillId="0" borderId="21" xfId="0" applyFont="1" applyBorder="1" applyAlignment="1">
      <alignment horizontal="center" vertical="center" wrapText="1"/>
    </xf>
    <xf numFmtId="8" fontId="0" fillId="0" borderId="20" xfId="0" applyNumberFormat="1" applyBorder="1" applyAlignment="1">
      <alignment vertical="center" wrapText="1"/>
    </xf>
    <xf numFmtId="8" fontId="0" fillId="0" borderId="21" xfId="0" applyNumberFormat="1" applyBorder="1" applyAlignment="1">
      <alignment vertical="center" wrapText="1"/>
    </xf>
    <xf numFmtId="2" fontId="10" fillId="0" borderId="0" xfId="0" applyNumberFormat="1" applyFont="1"/>
    <xf numFmtId="0" fontId="16" fillId="0" borderId="0" xfId="0" applyFont="1" applyAlignment="1">
      <alignment horizontal="left" vertical="center"/>
    </xf>
    <xf numFmtId="0" fontId="17" fillId="0" borderId="0" xfId="0" applyFont="1"/>
    <xf numFmtId="0" fontId="18" fillId="0" borderId="0" xfId="0" applyFont="1"/>
    <xf numFmtId="0" fontId="16" fillId="0" borderId="0" xfId="0" applyFont="1" applyAlignment="1">
      <alignment horizontal="left"/>
    </xf>
    <xf numFmtId="0" fontId="16" fillId="0" borderId="0" xfId="0" applyFont="1" applyAlignment="1">
      <alignment horizontal="right"/>
    </xf>
    <xf numFmtId="0" fontId="16" fillId="0" borderId="0" xfId="0" applyFont="1" applyAlignment="1">
      <alignment horizontal="right" vertical="center"/>
    </xf>
    <xf numFmtId="0" fontId="1" fillId="0" borderId="0" xfId="0" applyFont="1" applyAlignment="1">
      <alignment horizontal="center"/>
    </xf>
    <xf numFmtId="0" fontId="1" fillId="0" borderId="13" xfId="0" applyFont="1" applyBorder="1" applyAlignment="1" applyProtection="1">
      <alignment horizontal="center"/>
      <protection locked="0"/>
    </xf>
    <xf numFmtId="9" fontId="1" fillId="0" borderId="0" xfId="0" applyNumberFormat="1" applyFont="1" applyAlignment="1">
      <alignment wrapText="1"/>
    </xf>
    <xf numFmtId="0" fontId="19" fillId="0" borderId="14" xfId="0" applyFont="1" applyBorder="1" applyAlignment="1" applyProtection="1">
      <alignment horizontal="center" vertical="center"/>
      <protection locked="0"/>
    </xf>
    <xf numFmtId="44" fontId="7" fillId="2" borderId="0" xfId="0" applyNumberFormat="1" applyFont="1" applyFill="1"/>
    <xf numFmtId="0" fontId="0" fillId="0" borderId="0" xfId="0" applyAlignment="1">
      <alignment vertical="top" wrapText="1"/>
    </xf>
    <xf numFmtId="0" fontId="8" fillId="0" borderId="0" xfId="0" applyFont="1"/>
    <xf numFmtId="14" fontId="1" fillId="0" borderId="0" xfId="0" applyNumberFormat="1" applyFont="1"/>
    <xf numFmtId="49" fontId="1" fillId="5" borderId="3" xfId="0" applyNumberFormat="1" applyFont="1" applyFill="1" applyBorder="1" applyAlignment="1">
      <alignment vertical="center" wrapText="1"/>
    </xf>
    <xf numFmtId="49" fontId="3" fillId="5" borderId="3" xfId="0" applyNumberFormat="1" applyFont="1" applyFill="1" applyBorder="1" applyAlignment="1">
      <alignment vertical="center"/>
    </xf>
    <xf numFmtId="49" fontId="3" fillId="5" borderId="4" xfId="0" applyNumberFormat="1" applyFont="1" applyFill="1" applyBorder="1" applyAlignment="1">
      <alignment horizontal="right" vertical="center"/>
    </xf>
    <xf numFmtId="0" fontId="9" fillId="0" borderId="0" xfId="0" applyFont="1" applyAlignment="1">
      <alignment horizontal="right"/>
    </xf>
    <xf numFmtId="2" fontId="1" fillId="0" borderId="0" xfId="0" applyNumberFormat="1" applyFont="1"/>
    <xf numFmtId="14" fontId="1" fillId="0" borderId="2" xfId="0" applyNumberFormat="1" applyFont="1" applyBorder="1" applyAlignment="1" applyProtection="1">
      <alignment horizontal="left" vertical="center"/>
      <protection locked="0"/>
    </xf>
    <xf numFmtId="14" fontId="1" fillId="0" borderId="3" xfId="0" applyNumberFormat="1" applyFont="1" applyBorder="1" applyAlignment="1" applyProtection="1">
      <alignment horizontal="left" vertical="center"/>
      <protection locked="0"/>
    </xf>
    <xf numFmtId="14" fontId="1" fillId="0" borderId="4" xfId="0" applyNumberFormat="1" applyFont="1" applyBorder="1" applyAlignment="1" applyProtection="1">
      <alignment horizontal="left" vertical="center"/>
      <protection locked="0"/>
    </xf>
    <xf numFmtId="0" fontId="1" fillId="0" borderId="0" xfId="0" applyFont="1" applyAlignment="1">
      <alignment horizontal="left"/>
    </xf>
    <xf numFmtId="44" fontId="7" fillId="2" borderId="0" xfId="0" applyNumberFormat="1" applyFont="1" applyFill="1" applyAlignment="1">
      <alignment horizontal="left"/>
    </xf>
    <xf numFmtId="0" fontId="0" fillId="0" borderId="0" xfId="0" applyAlignment="1">
      <alignment horizontal="left" vertical="top" wrapText="1"/>
    </xf>
    <xf numFmtId="49" fontId="6" fillId="0" borderId="2" xfId="1" applyNumberFormat="1" applyBorder="1" applyAlignment="1" applyProtection="1">
      <alignment horizontal="left" vertical="center" wrapText="1"/>
      <protection locked="0"/>
    </xf>
    <xf numFmtId="49" fontId="6" fillId="0" borderId="3" xfId="1" applyNumberFormat="1" applyBorder="1" applyAlignment="1" applyProtection="1">
      <alignment horizontal="left" vertical="center" wrapText="1"/>
      <protection locked="0"/>
    </xf>
    <xf numFmtId="49" fontId="6" fillId="0" borderId="4" xfId="1" applyNumberForma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4" xfId="0" applyNumberFormat="1" applyFont="1" applyBorder="1" applyAlignment="1" applyProtection="1">
      <alignment horizontal="left" vertical="center" wrapText="1"/>
      <protection locked="0"/>
    </xf>
    <xf numFmtId="44" fontId="0" fillId="0" borderId="0" xfId="0" applyNumberFormat="1" applyAlignment="1">
      <alignment horizontal="center"/>
    </xf>
    <xf numFmtId="44" fontId="7" fillId="0" borderId="0" xfId="0" applyNumberFormat="1" applyFont="1" applyAlignment="1">
      <alignment horizontal="left"/>
    </xf>
    <xf numFmtId="0" fontId="0" fillId="0" borderId="0" xfId="0" applyAlignment="1">
      <alignment horizontal="left"/>
    </xf>
    <xf numFmtId="0" fontId="1" fillId="0" borderId="2" xfId="0" applyFont="1" applyBorder="1" applyAlignment="1" applyProtection="1">
      <alignment horizontal="left" wrapText="1"/>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49" fontId="8" fillId="0" borderId="0" xfId="0" applyNumberFormat="1" applyFont="1" applyAlignment="1" applyProtection="1">
      <alignment horizontal="left" vertical="center" wrapText="1"/>
      <protection locked="0"/>
    </xf>
    <xf numFmtId="49" fontId="8" fillId="0" borderId="0" xfId="0" applyNumberFormat="1" applyFont="1" applyAlignment="1" applyProtection="1">
      <alignment horizontal="left" wrapText="1"/>
      <protection locked="0"/>
    </xf>
    <xf numFmtId="0" fontId="0" fillId="0" borderId="0" xfId="0" applyAlignment="1">
      <alignment horizontal="center"/>
    </xf>
    <xf numFmtId="0" fontId="0" fillId="0" borderId="8" xfId="0" applyBorder="1" applyAlignment="1">
      <alignment horizontal="center"/>
    </xf>
    <xf numFmtId="0" fontId="9" fillId="0" borderId="0" xfId="0" applyFont="1" applyAlignment="1">
      <alignment horizontal="right"/>
    </xf>
    <xf numFmtId="0" fontId="0" fillId="0" borderId="0" xfId="0" applyAlignment="1">
      <alignment horizontal="left" wrapText="1"/>
    </xf>
    <xf numFmtId="0" fontId="0" fillId="0" borderId="0" xfId="0" applyAlignment="1">
      <alignment horizontal="left" vertical="center"/>
    </xf>
    <xf numFmtId="49" fontId="1" fillId="0" borderId="6" xfId="0" applyNumberFormat="1" applyFont="1" applyBorder="1" applyAlignment="1" applyProtection="1">
      <alignment horizontal="left" vertical="center" wrapText="1"/>
      <protection locked="0"/>
    </xf>
    <xf numFmtId="14" fontId="0" fillId="0" borderId="2" xfId="0" applyNumberFormat="1" applyBorder="1" applyAlignment="1" applyProtection="1">
      <alignment horizontal="left" vertical="center"/>
      <protection locked="0"/>
    </xf>
    <xf numFmtId="14" fontId="0" fillId="0" borderId="3" xfId="0" applyNumberFormat="1" applyBorder="1" applyAlignment="1" applyProtection="1">
      <alignment horizontal="left" vertical="center"/>
      <protection locked="0"/>
    </xf>
    <xf numFmtId="14" fontId="0" fillId="0" borderId="4" xfId="0" applyNumberFormat="1" applyBorder="1" applyAlignment="1" applyProtection="1">
      <alignment horizontal="left" vertical="center"/>
      <protection locked="0"/>
    </xf>
    <xf numFmtId="0" fontId="0" fillId="0" borderId="0" xfId="0" applyAlignment="1">
      <alignment horizontal="left" vertical="top"/>
    </xf>
    <xf numFmtId="0" fontId="1" fillId="0" borderId="10" xfId="0" applyFont="1" applyBorder="1" applyAlignment="1">
      <alignment horizontal="left"/>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7" fontId="3" fillId="0" borderId="0" xfId="0" applyNumberFormat="1" applyFont="1" applyAlignment="1">
      <alignment horizontal="left" vertical="center"/>
    </xf>
    <xf numFmtId="49" fontId="1" fillId="0" borderId="7" xfId="0" applyNumberFormat="1" applyFont="1" applyBorder="1" applyAlignment="1" applyProtection="1">
      <alignment horizontal="left" vertical="center" wrapText="1"/>
      <protection locked="0"/>
    </xf>
    <xf numFmtId="49" fontId="1" fillId="0" borderId="10" xfId="0" applyNumberFormat="1" applyFont="1" applyBorder="1" applyAlignment="1" applyProtection="1">
      <alignment horizontal="left" vertical="center" wrapText="1"/>
      <protection locked="0"/>
    </xf>
    <xf numFmtId="49" fontId="1" fillId="0" borderId="11" xfId="0" applyNumberFormat="1" applyFont="1" applyBorder="1" applyAlignment="1" applyProtection="1">
      <alignment horizontal="left" vertical="center" wrapText="1"/>
      <protection locked="0"/>
    </xf>
    <xf numFmtId="0" fontId="12" fillId="0" borderId="0" xfId="0" applyFont="1" applyAlignment="1">
      <alignment horizontal="left"/>
    </xf>
    <xf numFmtId="1" fontId="1" fillId="0" borderId="22" xfId="0" applyNumberFormat="1" applyFont="1" applyBorder="1" applyAlignment="1">
      <alignment horizontal="center" vertical="center" wrapText="1"/>
    </xf>
    <xf numFmtId="1" fontId="1" fillId="0" borderId="23" xfId="0" applyNumberFormat="1" applyFont="1" applyBorder="1" applyAlignment="1">
      <alignment horizontal="center" vertical="center" wrapText="1"/>
    </xf>
    <xf numFmtId="0" fontId="13" fillId="3" borderId="15" xfId="0" applyFont="1" applyFill="1" applyBorder="1" applyAlignment="1">
      <alignment horizontal="center" wrapText="1"/>
    </xf>
    <xf numFmtId="0" fontId="13" fillId="3" borderId="13" xfId="0" applyFont="1" applyFill="1" applyBorder="1" applyAlignment="1">
      <alignment horizontal="center" wrapText="1"/>
    </xf>
    <xf numFmtId="0" fontId="13" fillId="3" borderId="16" xfId="0" applyFont="1" applyFill="1" applyBorder="1" applyAlignment="1">
      <alignment horizontal="center" wrapText="1"/>
    </xf>
  </cellXfs>
  <cellStyles count="2">
    <cellStyle name="Hyperlink" xfId="1" builtinId="8"/>
    <cellStyle name="Standaard" xfId="0" builtinId="0"/>
  </cellStyles>
  <dxfs count="47">
    <dxf>
      <font>
        <color theme="1"/>
      </font>
    </dxf>
    <dxf>
      <font>
        <color theme="0"/>
      </font>
    </dxf>
    <dxf>
      <font>
        <color rgb="FF9C0006"/>
      </font>
      <fill>
        <patternFill>
          <bgColor rgb="FFFFC7CE"/>
        </patternFill>
      </fill>
    </dxf>
    <dxf>
      <font>
        <color auto="1"/>
      </font>
      <border>
        <left style="thin">
          <color auto="1"/>
        </left>
        <right style="thin">
          <color auto="1"/>
        </right>
        <top style="thin">
          <color auto="1"/>
        </top>
        <bottom style="thin">
          <color auto="1"/>
        </bottom>
        <vertical/>
        <horizontal/>
      </border>
    </dxf>
    <dxf>
      <font>
        <color theme="1"/>
      </font>
    </dxf>
    <dxf>
      <font>
        <color theme="1"/>
      </font>
    </dxf>
    <dxf>
      <font>
        <color theme="1"/>
      </font>
    </dxf>
    <dxf>
      <font>
        <color theme="0"/>
      </font>
    </dxf>
    <dxf>
      <font>
        <color theme="0" tint="-0.14996795556505021"/>
      </font>
      <border>
        <left/>
        <right/>
        <top/>
        <bottom/>
      </border>
    </dxf>
    <dxf>
      <fill>
        <patternFill patternType="none">
          <bgColor auto="1"/>
        </patternFill>
      </fill>
      <border>
        <left style="hair">
          <color auto="1"/>
        </left>
        <right style="hair">
          <color auto="1"/>
        </right>
        <top style="hair">
          <color auto="1"/>
        </top>
        <bottom style="hair">
          <color auto="1"/>
        </bottom>
        <vertical/>
        <horizontal/>
      </border>
    </dxf>
    <dxf>
      <font>
        <color rgb="FF9C0006"/>
      </font>
      <fill>
        <patternFill>
          <bgColor rgb="FFFFC7CE"/>
        </patternFill>
      </fill>
    </dxf>
    <dxf>
      <font>
        <color theme="0" tint="-0.14996795556505021"/>
      </font>
      <border>
        <left/>
        <right/>
        <top/>
        <bottom/>
      </border>
    </dxf>
    <dxf>
      <font>
        <color theme="0" tint="-0.14996795556505021"/>
      </font>
      <border>
        <left style="hair">
          <color theme="0" tint="-0.24994659260841701"/>
        </left>
        <right style="hair">
          <color theme="0" tint="-0.24994659260841701"/>
        </right>
        <top style="hair">
          <color theme="0" tint="-0.24994659260841701"/>
        </top>
        <bottom style="hair">
          <color theme="0" tint="-0.24994659260841701"/>
        </bottom>
        <vertical/>
        <horizontal/>
      </border>
    </dxf>
    <dxf>
      <font>
        <color theme="0"/>
      </font>
    </dxf>
    <dxf>
      <font>
        <color theme="0"/>
      </font>
    </dxf>
    <dxf>
      <font>
        <strike val="0"/>
        <color theme="1"/>
      </font>
    </dxf>
    <dxf>
      <font>
        <color theme="1"/>
      </font>
      <numFmt numFmtId="2" formatCode="0.00"/>
    </dxf>
    <dxf>
      <font>
        <color theme="0" tint="-0.14996795556505021"/>
      </font>
    </dxf>
    <dxf>
      <font>
        <b val="0"/>
        <i val="0"/>
        <u val="none"/>
        <color theme="1"/>
      </font>
    </dxf>
    <dxf>
      <font>
        <b val="0"/>
        <i val="0"/>
        <u val="none"/>
        <color theme="1"/>
      </font>
    </dxf>
    <dxf>
      <font>
        <color auto="1"/>
      </font>
    </dxf>
    <dxf>
      <font>
        <b/>
        <i val="0"/>
        <color theme="1"/>
      </font>
      <border>
        <left style="hair">
          <color auto="1"/>
        </left>
        <right style="hair">
          <color auto="1"/>
        </right>
        <top style="hair">
          <color auto="1"/>
        </top>
        <bottom style="hair">
          <color auto="1"/>
        </bottom>
      </border>
    </dxf>
    <dxf>
      <font>
        <color theme="1"/>
      </font>
      <fill>
        <patternFill patternType="none">
          <bgColor auto="1"/>
        </patternFill>
      </fill>
      <border>
        <left style="hair">
          <color auto="1"/>
        </left>
        <right style="hair">
          <color auto="1"/>
        </right>
        <top style="hair">
          <color auto="1"/>
        </top>
        <bottom style="hair">
          <color auto="1"/>
        </bottom>
        <vertical/>
        <horizontal/>
      </border>
    </dxf>
    <dxf>
      <fill>
        <patternFill>
          <bgColor rgb="FFFFC7CE"/>
        </patternFill>
      </fill>
      <border>
        <left style="hair">
          <color auto="1"/>
        </left>
        <right style="hair">
          <color auto="1"/>
        </right>
        <bottom style="hair">
          <color auto="1"/>
        </bottom>
        <vertical/>
        <horizontal/>
      </border>
    </dxf>
    <dxf>
      <font>
        <color theme="1"/>
      </font>
      <fill>
        <patternFill>
          <fgColor rgb="FFFF8585"/>
          <bgColor rgb="FFFFC7CE"/>
        </patternFill>
      </fill>
      <border>
        <left style="hair">
          <color auto="1"/>
        </left>
        <right style="hair">
          <color auto="1"/>
        </right>
        <bottom style="hair">
          <color auto="1"/>
        </bottom>
        <vertical/>
        <horizontal/>
      </border>
    </dxf>
    <dxf>
      <font>
        <color theme="0"/>
      </font>
      <fill>
        <patternFill patternType="none">
          <bgColor auto="1"/>
        </patternFill>
      </fill>
      <border>
        <left/>
        <right/>
        <bottom/>
        <vertical/>
        <horizontal/>
      </border>
    </dxf>
    <dxf>
      <font>
        <color theme="0"/>
      </font>
      <fill>
        <patternFill patternType="solid">
          <bgColor theme="0"/>
        </patternFill>
      </fill>
      <border>
        <left/>
        <right/>
        <top style="hair">
          <color auto="1"/>
        </top>
        <bottom/>
        <vertical/>
        <horizontal/>
      </border>
    </dxf>
    <dxf>
      <font>
        <color rgb="FF9C0006"/>
      </font>
      <fill>
        <patternFill>
          <bgColor rgb="FFFFC7CE"/>
        </patternFill>
      </fill>
    </dxf>
    <dxf>
      <font>
        <color rgb="FF9C0006"/>
      </font>
      <fill>
        <patternFill>
          <bgColor rgb="FFFFC7CE"/>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border>
        <left style="thin">
          <color auto="1"/>
        </left>
        <right style="thin">
          <color auto="1"/>
        </right>
        <bottom style="thin">
          <color auto="1"/>
        </bottom>
        <vertical/>
        <horizontal/>
      </border>
    </dxf>
    <dxf>
      <border>
        <left/>
        <right/>
        <top/>
        <bottom/>
        <vertical/>
        <horizontal/>
      </border>
    </dxf>
    <dxf>
      <border>
        <left/>
        <right/>
        <top/>
        <vertical/>
        <horizontal/>
      </border>
    </dxf>
    <dxf>
      <font>
        <color theme="0"/>
      </font>
      <border>
        <left/>
        <right/>
        <top/>
        <bottom/>
        <vertical/>
        <horizontal/>
      </border>
    </dxf>
    <dxf>
      <font>
        <color rgb="FF9C0006"/>
      </font>
      <fill>
        <patternFill>
          <bgColor rgb="FFFFC7CE"/>
        </patternFill>
      </fill>
    </dxf>
    <dxf>
      <font>
        <color theme="1"/>
      </font>
    </dxf>
    <dxf>
      <font>
        <color auto="1"/>
      </font>
    </dxf>
    <dxf>
      <font>
        <b val="0"/>
        <i val="0"/>
        <strike val="0"/>
        <u val="none"/>
        <color theme="1"/>
      </font>
    </dxf>
    <dxf>
      <font>
        <color theme="0"/>
      </font>
    </dxf>
    <dxf>
      <font>
        <color theme="0"/>
      </font>
      <fill>
        <patternFill patternType="none">
          <bgColor auto="1"/>
        </patternFill>
      </fill>
    </dxf>
  </dxfs>
  <tableStyles count="0" defaultTableStyle="TableStyleMedium2" defaultPivotStyle="PivotStyleLight16"/>
  <colors>
    <mruColors>
      <color rgb="FFFFC7CE"/>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26" Type="http://schemas.openxmlformats.org/officeDocument/2006/relationships/image" Target="../media/image27.png"/><Relationship Id="rId3" Type="http://schemas.openxmlformats.org/officeDocument/2006/relationships/image" Target="../media/image4.png"/><Relationship Id="rId21" Type="http://schemas.openxmlformats.org/officeDocument/2006/relationships/image" Target="../media/image22.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5" Type="http://schemas.openxmlformats.org/officeDocument/2006/relationships/image" Target="../media/image26.jpe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1.png"/><Relationship Id="rId29" Type="http://schemas.openxmlformats.org/officeDocument/2006/relationships/image" Target="../media/image30.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5.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4.png"/><Relationship Id="rId28" Type="http://schemas.openxmlformats.org/officeDocument/2006/relationships/image" Target="../media/image29.png"/><Relationship Id="rId10" Type="http://schemas.openxmlformats.org/officeDocument/2006/relationships/image" Target="../media/image11.png"/><Relationship Id="rId19" Type="http://schemas.openxmlformats.org/officeDocument/2006/relationships/image" Target="../media/image20.png"/><Relationship Id="rId31" Type="http://schemas.openxmlformats.org/officeDocument/2006/relationships/image" Target="../media/image31.jpe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3.png"/><Relationship Id="rId27" Type="http://schemas.openxmlformats.org/officeDocument/2006/relationships/image" Target="../media/image28.png"/><Relationship Id="rId30"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413346</xdr:colOff>
      <xdr:row>1</xdr:row>
      <xdr:rowOff>125895</xdr:rowOff>
    </xdr:from>
    <xdr:to>
      <xdr:col>18</xdr:col>
      <xdr:colOff>239952</xdr:colOff>
      <xdr:row>1</xdr:row>
      <xdr:rowOff>1159564</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8389" y="233569"/>
          <a:ext cx="5144040" cy="10336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304801</xdr:colOff>
      <xdr:row>10</xdr:row>
      <xdr:rowOff>114301</xdr:rowOff>
    </xdr:from>
    <xdr:to>
      <xdr:col>2</xdr:col>
      <xdr:colOff>952501</xdr:colOff>
      <xdr:row>10</xdr:row>
      <xdr:rowOff>615603</xdr:rowOff>
    </xdr:to>
    <xdr:pic>
      <xdr:nvPicPr>
        <xdr:cNvPr id="294" name="Afbeelding 293">
          <a:extLst>
            <a:ext uri="{FF2B5EF4-FFF2-40B4-BE49-F238E27FC236}">
              <a16:creationId xmlns:a16="http://schemas.microsoft.com/office/drawing/2014/main" id="{CADCE324-00CE-4752-A519-A3BB3CE58B45}"/>
            </a:ext>
          </a:extLst>
        </xdr:cNvPr>
        <xdr:cNvPicPr>
          <a:picLocks noChangeAspect="1"/>
        </xdr:cNvPicPr>
      </xdr:nvPicPr>
      <xdr:blipFill>
        <a:blip xmlns:r="http://schemas.openxmlformats.org/officeDocument/2006/relationships" r:embed="rId1"/>
        <a:stretch>
          <a:fillRect/>
        </a:stretch>
      </xdr:blipFill>
      <xdr:spPr>
        <a:xfrm>
          <a:off x="981076" y="6848476"/>
          <a:ext cx="647700" cy="501302"/>
        </a:xfrm>
        <a:prstGeom prst="rect">
          <a:avLst/>
        </a:prstGeom>
      </xdr:spPr>
    </xdr:pic>
    <xdr:clientData/>
  </xdr:twoCellAnchor>
  <xdr:twoCellAnchor editAs="oneCell">
    <xdr:from>
      <xdr:col>2</xdr:col>
      <xdr:colOff>171450</xdr:colOff>
      <xdr:row>11</xdr:row>
      <xdr:rowOff>76201</xdr:rowOff>
    </xdr:from>
    <xdr:to>
      <xdr:col>2</xdr:col>
      <xdr:colOff>1123950</xdr:colOff>
      <xdr:row>11</xdr:row>
      <xdr:rowOff>613621</xdr:rowOff>
    </xdr:to>
    <xdr:pic>
      <xdr:nvPicPr>
        <xdr:cNvPr id="295" name="Afbeelding 294">
          <a:extLst>
            <a:ext uri="{FF2B5EF4-FFF2-40B4-BE49-F238E27FC236}">
              <a16:creationId xmlns:a16="http://schemas.microsoft.com/office/drawing/2014/main" id="{C009232D-3C7E-45FF-B465-5C2C49798AE3}"/>
            </a:ext>
          </a:extLst>
        </xdr:cNvPr>
        <xdr:cNvPicPr>
          <a:picLocks noChangeAspect="1"/>
        </xdr:cNvPicPr>
      </xdr:nvPicPr>
      <xdr:blipFill>
        <a:blip xmlns:r="http://schemas.openxmlformats.org/officeDocument/2006/relationships" r:embed="rId2"/>
        <a:stretch>
          <a:fillRect/>
        </a:stretch>
      </xdr:blipFill>
      <xdr:spPr>
        <a:xfrm>
          <a:off x="847725" y="7448551"/>
          <a:ext cx="952500" cy="537420"/>
        </a:xfrm>
        <a:prstGeom prst="rect">
          <a:avLst/>
        </a:prstGeom>
      </xdr:spPr>
    </xdr:pic>
    <xdr:clientData/>
  </xdr:twoCellAnchor>
  <xdr:twoCellAnchor editAs="oneCell">
    <xdr:from>
      <xdr:col>2</xdr:col>
      <xdr:colOff>295275</xdr:colOff>
      <xdr:row>12</xdr:row>
      <xdr:rowOff>57151</xdr:rowOff>
    </xdr:from>
    <xdr:to>
      <xdr:col>2</xdr:col>
      <xdr:colOff>1000125</xdr:colOff>
      <xdr:row>12</xdr:row>
      <xdr:rowOff>615157</xdr:rowOff>
    </xdr:to>
    <xdr:pic>
      <xdr:nvPicPr>
        <xdr:cNvPr id="296" name="Afbeelding 295">
          <a:extLst>
            <a:ext uri="{FF2B5EF4-FFF2-40B4-BE49-F238E27FC236}">
              <a16:creationId xmlns:a16="http://schemas.microsoft.com/office/drawing/2014/main" id="{80BC66FF-3F8B-480D-AC31-CA0EFE879B67}"/>
            </a:ext>
          </a:extLst>
        </xdr:cNvPr>
        <xdr:cNvPicPr>
          <a:picLocks noChangeAspect="1"/>
        </xdr:cNvPicPr>
      </xdr:nvPicPr>
      <xdr:blipFill>
        <a:blip xmlns:r="http://schemas.openxmlformats.org/officeDocument/2006/relationships" r:embed="rId3"/>
        <a:stretch>
          <a:fillRect/>
        </a:stretch>
      </xdr:blipFill>
      <xdr:spPr>
        <a:xfrm>
          <a:off x="971550" y="8067676"/>
          <a:ext cx="704850" cy="558006"/>
        </a:xfrm>
        <a:prstGeom prst="rect">
          <a:avLst/>
        </a:prstGeom>
      </xdr:spPr>
    </xdr:pic>
    <xdr:clientData/>
  </xdr:twoCellAnchor>
  <xdr:twoCellAnchor editAs="oneCell">
    <xdr:from>
      <xdr:col>2</xdr:col>
      <xdr:colOff>200026</xdr:colOff>
      <xdr:row>13</xdr:row>
      <xdr:rowOff>38101</xdr:rowOff>
    </xdr:from>
    <xdr:to>
      <xdr:col>2</xdr:col>
      <xdr:colOff>1090894</xdr:colOff>
      <xdr:row>13</xdr:row>
      <xdr:rowOff>609601</xdr:rowOff>
    </xdr:to>
    <xdr:pic>
      <xdr:nvPicPr>
        <xdr:cNvPr id="297" name="Afbeelding 296">
          <a:extLst>
            <a:ext uri="{FF2B5EF4-FFF2-40B4-BE49-F238E27FC236}">
              <a16:creationId xmlns:a16="http://schemas.microsoft.com/office/drawing/2014/main" id="{2D2805F1-42A6-42CA-83AB-417BEF78340B}"/>
            </a:ext>
          </a:extLst>
        </xdr:cNvPr>
        <xdr:cNvPicPr>
          <a:picLocks noChangeAspect="1"/>
        </xdr:cNvPicPr>
      </xdr:nvPicPr>
      <xdr:blipFill>
        <a:blip xmlns:r="http://schemas.openxmlformats.org/officeDocument/2006/relationships" r:embed="rId4"/>
        <a:stretch>
          <a:fillRect/>
        </a:stretch>
      </xdr:blipFill>
      <xdr:spPr>
        <a:xfrm>
          <a:off x="876301" y="8686801"/>
          <a:ext cx="890868" cy="571500"/>
        </a:xfrm>
        <a:prstGeom prst="rect">
          <a:avLst/>
        </a:prstGeom>
      </xdr:spPr>
    </xdr:pic>
    <xdr:clientData/>
  </xdr:twoCellAnchor>
  <xdr:twoCellAnchor editAs="oneCell">
    <xdr:from>
      <xdr:col>2</xdr:col>
      <xdr:colOff>257175</xdr:colOff>
      <xdr:row>14</xdr:row>
      <xdr:rowOff>104775</xdr:rowOff>
    </xdr:from>
    <xdr:to>
      <xdr:col>2</xdr:col>
      <xdr:colOff>895350</xdr:colOff>
      <xdr:row>14</xdr:row>
      <xdr:rowOff>582474</xdr:rowOff>
    </xdr:to>
    <xdr:pic>
      <xdr:nvPicPr>
        <xdr:cNvPr id="298" name="Afbeelding 297">
          <a:extLst>
            <a:ext uri="{FF2B5EF4-FFF2-40B4-BE49-F238E27FC236}">
              <a16:creationId xmlns:a16="http://schemas.microsoft.com/office/drawing/2014/main" id="{EE9074FB-49DF-4BBA-B740-DB515BFCFA25}"/>
            </a:ext>
          </a:extLst>
        </xdr:cNvPr>
        <xdr:cNvPicPr>
          <a:picLocks noChangeAspect="1"/>
        </xdr:cNvPicPr>
      </xdr:nvPicPr>
      <xdr:blipFill>
        <a:blip xmlns:r="http://schemas.openxmlformats.org/officeDocument/2006/relationships" r:embed="rId5"/>
        <a:stretch>
          <a:fillRect/>
        </a:stretch>
      </xdr:blipFill>
      <xdr:spPr>
        <a:xfrm>
          <a:off x="933450" y="9391650"/>
          <a:ext cx="638175" cy="477699"/>
        </a:xfrm>
        <a:prstGeom prst="rect">
          <a:avLst/>
        </a:prstGeom>
      </xdr:spPr>
    </xdr:pic>
    <xdr:clientData/>
  </xdr:twoCellAnchor>
  <xdr:oneCellAnchor>
    <xdr:from>
      <xdr:col>2</xdr:col>
      <xdr:colOff>114300</xdr:colOff>
      <xdr:row>19</xdr:row>
      <xdr:rowOff>63611</xdr:rowOff>
    </xdr:from>
    <xdr:ext cx="1038225" cy="536334"/>
    <xdr:pic>
      <xdr:nvPicPr>
        <xdr:cNvPr id="302" name="Afbeelding 301">
          <a:extLst>
            <a:ext uri="{FF2B5EF4-FFF2-40B4-BE49-F238E27FC236}">
              <a16:creationId xmlns:a16="http://schemas.microsoft.com/office/drawing/2014/main" id="{E5882F02-BE80-4766-A6B9-9EA1071D227F}"/>
            </a:ext>
          </a:extLst>
        </xdr:cNvPr>
        <xdr:cNvPicPr>
          <a:picLocks noChangeAspect="1"/>
        </xdr:cNvPicPr>
      </xdr:nvPicPr>
      <xdr:blipFill>
        <a:blip xmlns:r="http://schemas.openxmlformats.org/officeDocument/2006/relationships" r:embed="rId6"/>
        <a:stretch>
          <a:fillRect/>
        </a:stretch>
      </xdr:blipFill>
      <xdr:spPr>
        <a:xfrm>
          <a:off x="790575" y="12122261"/>
          <a:ext cx="1038225" cy="536334"/>
        </a:xfrm>
        <a:prstGeom prst="rect">
          <a:avLst/>
        </a:prstGeom>
      </xdr:spPr>
    </xdr:pic>
    <xdr:clientData/>
  </xdr:oneCellAnchor>
  <xdr:oneCellAnchor>
    <xdr:from>
      <xdr:col>2</xdr:col>
      <xdr:colOff>180976</xdr:colOff>
      <xdr:row>18</xdr:row>
      <xdr:rowOff>120761</xdr:rowOff>
    </xdr:from>
    <xdr:ext cx="857250" cy="442845"/>
    <xdr:pic>
      <xdr:nvPicPr>
        <xdr:cNvPr id="303" name="Afbeelding 302">
          <a:extLst>
            <a:ext uri="{FF2B5EF4-FFF2-40B4-BE49-F238E27FC236}">
              <a16:creationId xmlns:a16="http://schemas.microsoft.com/office/drawing/2014/main" id="{980A0FED-3911-4AA5-A8B0-1D860DDE5DDD}"/>
            </a:ext>
          </a:extLst>
        </xdr:cNvPr>
        <xdr:cNvPicPr>
          <a:picLocks noChangeAspect="1"/>
        </xdr:cNvPicPr>
      </xdr:nvPicPr>
      <xdr:blipFill>
        <a:blip xmlns:r="http://schemas.openxmlformats.org/officeDocument/2006/relationships" r:embed="rId6"/>
        <a:stretch>
          <a:fillRect/>
        </a:stretch>
      </xdr:blipFill>
      <xdr:spPr>
        <a:xfrm>
          <a:off x="857251" y="11541236"/>
          <a:ext cx="857250" cy="442845"/>
        </a:xfrm>
        <a:prstGeom prst="rect">
          <a:avLst/>
        </a:prstGeom>
      </xdr:spPr>
    </xdr:pic>
    <xdr:clientData/>
  </xdr:oneCellAnchor>
  <xdr:twoCellAnchor editAs="oneCell">
    <xdr:from>
      <xdr:col>2</xdr:col>
      <xdr:colOff>257174</xdr:colOff>
      <xdr:row>5</xdr:row>
      <xdr:rowOff>38100</xdr:rowOff>
    </xdr:from>
    <xdr:to>
      <xdr:col>2</xdr:col>
      <xdr:colOff>1190625</xdr:colOff>
      <xdr:row>5</xdr:row>
      <xdr:rowOff>572640</xdr:rowOff>
    </xdr:to>
    <xdr:pic>
      <xdr:nvPicPr>
        <xdr:cNvPr id="304" name="Afbeelding 303">
          <a:extLst>
            <a:ext uri="{FF2B5EF4-FFF2-40B4-BE49-F238E27FC236}">
              <a16:creationId xmlns:a16="http://schemas.microsoft.com/office/drawing/2014/main" id="{69328B36-A18F-4617-865E-2B1A6E886BF9}"/>
            </a:ext>
          </a:extLst>
        </xdr:cNvPr>
        <xdr:cNvPicPr>
          <a:picLocks noChangeAspect="1"/>
        </xdr:cNvPicPr>
      </xdr:nvPicPr>
      <xdr:blipFill>
        <a:blip xmlns:r="http://schemas.openxmlformats.org/officeDocument/2006/relationships" r:embed="rId7"/>
        <a:stretch>
          <a:fillRect/>
        </a:stretch>
      </xdr:blipFill>
      <xdr:spPr>
        <a:xfrm>
          <a:off x="933449" y="1323975"/>
          <a:ext cx="933451" cy="534540"/>
        </a:xfrm>
        <a:prstGeom prst="rect">
          <a:avLst/>
        </a:prstGeom>
      </xdr:spPr>
    </xdr:pic>
    <xdr:clientData/>
  </xdr:twoCellAnchor>
  <xdr:twoCellAnchor editAs="oneCell">
    <xdr:from>
      <xdr:col>2</xdr:col>
      <xdr:colOff>266700</xdr:colOff>
      <xdr:row>6</xdr:row>
      <xdr:rowOff>6676</xdr:rowOff>
    </xdr:from>
    <xdr:to>
      <xdr:col>2</xdr:col>
      <xdr:colOff>1110704</xdr:colOff>
      <xdr:row>6</xdr:row>
      <xdr:rowOff>578176</xdr:rowOff>
    </xdr:to>
    <xdr:pic>
      <xdr:nvPicPr>
        <xdr:cNvPr id="305" name="Afbeelding 304">
          <a:extLst>
            <a:ext uri="{FF2B5EF4-FFF2-40B4-BE49-F238E27FC236}">
              <a16:creationId xmlns:a16="http://schemas.microsoft.com/office/drawing/2014/main" id="{A97A3907-2288-4FE0-B1D1-0FC2E2638F77}"/>
            </a:ext>
          </a:extLst>
        </xdr:cNvPr>
        <xdr:cNvPicPr>
          <a:picLocks noChangeAspect="1"/>
        </xdr:cNvPicPr>
      </xdr:nvPicPr>
      <xdr:blipFill>
        <a:blip xmlns:r="http://schemas.openxmlformats.org/officeDocument/2006/relationships" r:embed="rId8"/>
        <a:stretch>
          <a:fillRect/>
        </a:stretch>
      </xdr:blipFill>
      <xdr:spPr>
        <a:xfrm>
          <a:off x="942975" y="1930726"/>
          <a:ext cx="844004" cy="571500"/>
        </a:xfrm>
        <a:prstGeom prst="rect">
          <a:avLst/>
        </a:prstGeom>
      </xdr:spPr>
    </xdr:pic>
    <xdr:clientData/>
  </xdr:twoCellAnchor>
  <xdr:twoCellAnchor editAs="oneCell">
    <xdr:from>
      <xdr:col>2</xdr:col>
      <xdr:colOff>240269</xdr:colOff>
      <xdr:row>7</xdr:row>
      <xdr:rowOff>76200</xdr:rowOff>
    </xdr:from>
    <xdr:to>
      <xdr:col>2</xdr:col>
      <xdr:colOff>1038225</xdr:colOff>
      <xdr:row>7</xdr:row>
      <xdr:rowOff>595068</xdr:rowOff>
    </xdr:to>
    <xdr:pic>
      <xdr:nvPicPr>
        <xdr:cNvPr id="306" name="Afbeelding 305">
          <a:extLst>
            <a:ext uri="{FF2B5EF4-FFF2-40B4-BE49-F238E27FC236}">
              <a16:creationId xmlns:a16="http://schemas.microsoft.com/office/drawing/2014/main" id="{8E5D24EB-479F-49E5-B895-CD65D669F455}"/>
            </a:ext>
          </a:extLst>
        </xdr:cNvPr>
        <xdr:cNvPicPr>
          <a:picLocks noChangeAspect="1"/>
        </xdr:cNvPicPr>
      </xdr:nvPicPr>
      <xdr:blipFill>
        <a:blip xmlns:r="http://schemas.openxmlformats.org/officeDocument/2006/relationships" r:embed="rId9"/>
        <a:stretch>
          <a:fillRect/>
        </a:stretch>
      </xdr:blipFill>
      <xdr:spPr>
        <a:xfrm>
          <a:off x="916544" y="2638425"/>
          <a:ext cx="797956" cy="518868"/>
        </a:xfrm>
        <a:prstGeom prst="rect">
          <a:avLst/>
        </a:prstGeom>
      </xdr:spPr>
    </xdr:pic>
    <xdr:clientData/>
  </xdr:twoCellAnchor>
  <xdr:twoCellAnchor editAs="oneCell">
    <xdr:from>
      <xdr:col>2</xdr:col>
      <xdr:colOff>219074</xdr:colOff>
      <xdr:row>8</xdr:row>
      <xdr:rowOff>39610</xdr:rowOff>
    </xdr:from>
    <xdr:to>
      <xdr:col>2</xdr:col>
      <xdr:colOff>1181100</xdr:colOff>
      <xdr:row>8</xdr:row>
      <xdr:rowOff>614340</xdr:rowOff>
    </xdr:to>
    <xdr:pic>
      <xdr:nvPicPr>
        <xdr:cNvPr id="307" name="Afbeelding 306">
          <a:extLst>
            <a:ext uri="{FF2B5EF4-FFF2-40B4-BE49-F238E27FC236}">
              <a16:creationId xmlns:a16="http://schemas.microsoft.com/office/drawing/2014/main" id="{65269DE1-9922-4D6C-9153-826876D8857C}"/>
            </a:ext>
          </a:extLst>
        </xdr:cNvPr>
        <xdr:cNvPicPr>
          <a:picLocks noChangeAspect="1"/>
        </xdr:cNvPicPr>
      </xdr:nvPicPr>
      <xdr:blipFill>
        <a:blip xmlns:r="http://schemas.openxmlformats.org/officeDocument/2006/relationships" r:embed="rId10"/>
        <a:stretch>
          <a:fillRect/>
        </a:stretch>
      </xdr:blipFill>
      <xdr:spPr>
        <a:xfrm>
          <a:off x="895349" y="3240010"/>
          <a:ext cx="962026" cy="574730"/>
        </a:xfrm>
        <a:prstGeom prst="rect">
          <a:avLst/>
        </a:prstGeom>
      </xdr:spPr>
    </xdr:pic>
    <xdr:clientData/>
  </xdr:twoCellAnchor>
  <xdr:twoCellAnchor editAs="oneCell">
    <xdr:from>
      <xdr:col>2</xdr:col>
      <xdr:colOff>228600</xdr:colOff>
      <xdr:row>9</xdr:row>
      <xdr:rowOff>13134</xdr:rowOff>
    </xdr:from>
    <xdr:to>
      <xdr:col>2</xdr:col>
      <xdr:colOff>1076325</xdr:colOff>
      <xdr:row>9</xdr:row>
      <xdr:rowOff>580679</xdr:rowOff>
    </xdr:to>
    <xdr:pic>
      <xdr:nvPicPr>
        <xdr:cNvPr id="308" name="Afbeelding 307">
          <a:extLst>
            <a:ext uri="{FF2B5EF4-FFF2-40B4-BE49-F238E27FC236}">
              <a16:creationId xmlns:a16="http://schemas.microsoft.com/office/drawing/2014/main" id="{2B334040-0379-47B5-B8CE-22D29D82C971}"/>
            </a:ext>
          </a:extLst>
        </xdr:cNvPr>
        <xdr:cNvPicPr>
          <a:picLocks noChangeAspect="1"/>
        </xdr:cNvPicPr>
      </xdr:nvPicPr>
      <xdr:blipFill>
        <a:blip xmlns:r="http://schemas.openxmlformats.org/officeDocument/2006/relationships" r:embed="rId11"/>
        <a:stretch>
          <a:fillRect/>
        </a:stretch>
      </xdr:blipFill>
      <xdr:spPr>
        <a:xfrm>
          <a:off x="904875" y="3851709"/>
          <a:ext cx="847725" cy="567545"/>
        </a:xfrm>
        <a:prstGeom prst="rect">
          <a:avLst/>
        </a:prstGeom>
      </xdr:spPr>
    </xdr:pic>
    <xdr:clientData/>
  </xdr:twoCellAnchor>
  <xdr:twoCellAnchor editAs="oneCell">
    <xdr:from>
      <xdr:col>2</xdr:col>
      <xdr:colOff>38100</xdr:colOff>
      <xdr:row>21</xdr:row>
      <xdr:rowOff>123825</xdr:rowOff>
    </xdr:from>
    <xdr:to>
      <xdr:col>2</xdr:col>
      <xdr:colOff>1238250</xdr:colOff>
      <xdr:row>21</xdr:row>
      <xdr:rowOff>604942</xdr:rowOff>
    </xdr:to>
    <xdr:pic>
      <xdr:nvPicPr>
        <xdr:cNvPr id="309" name="Afbeelding 308">
          <a:extLst>
            <a:ext uri="{FF2B5EF4-FFF2-40B4-BE49-F238E27FC236}">
              <a16:creationId xmlns:a16="http://schemas.microsoft.com/office/drawing/2014/main" id="{CB156859-D276-4892-8FB9-066E7D2BE61E}"/>
            </a:ext>
          </a:extLst>
        </xdr:cNvPr>
        <xdr:cNvPicPr>
          <a:picLocks noChangeAspect="1"/>
        </xdr:cNvPicPr>
      </xdr:nvPicPr>
      <xdr:blipFill>
        <a:blip xmlns:r="http://schemas.openxmlformats.org/officeDocument/2006/relationships" r:embed="rId12"/>
        <a:stretch>
          <a:fillRect/>
        </a:stretch>
      </xdr:blipFill>
      <xdr:spPr>
        <a:xfrm>
          <a:off x="1038225" y="11077575"/>
          <a:ext cx="1200150" cy="481117"/>
        </a:xfrm>
        <a:prstGeom prst="rect">
          <a:avLst/>
        </a:prstGeom>
      </xdr:spPr>
    </xdr:pic>
    <xdr:clientData/>
  </xdr:twoCellAnchor>
  <xdr:twoCellAnchor editAs="oneCell">
    <xdr:from>
      <xdr:col>2</xdr:col>
      <xdr:colOff>228599</xdr:colOff>
      <xdr:row>22</xdr:row>
      <xdr:rowOff>47625</xdr:rowOff>
    </xdr:from>
    <xdr:to>
      <xdr:col>2</xdr:col>
      <xdr:colOff>1095374</xdr:colOff>
      <xdr:row>22</xdr:row>
      <xdr:rowOff>605686</xdr:rowOff>
    </xdr:to>
    <xdr:pic>
      <xdr:nvPicPr>
        <xdr:cNvPr id="310" name="Afbeelding 309">
          <a:extLst>
            <a:ext uri="{FF2B5EF4-FFF2-40B4-BE49-F238E27FC236}">
              <a16:creationId xmlns:a16="http://schemas.microsoft.com/office/drawing/2014/main" id="{BF3843C8-CCDA-40B7-B8E4-2163975FBB1E}"/>
            </a:ext>
          </a:extLst>
        </xdr:cNvPr>
        <xdr:cNvPicPr>
          <a:picLocks noChangeAspect="1"/>
        </xdr:cNvPicPr>
      </xdr:nvPicPr>
      <xdr:blipFill>
        <a:blip xmlns:r="http://schemas.openxmlformats.org/officeDocument/2006/relationships" r:embed="rId13"/>
        <a:stretch>
          <a:fillRect/>
        </a:stretch>
      </xdr:blipFill>
      <xdr:spPr>
        <a:xfrm>
          <a:off x="904874" y="12182475"/>
          <a:ext cx="866775" cy="558061"/>
        </a:xfrm>
        <a:prstGeom prst="rect">
          <a:avLst/>
        </a:prstGeom>
      </xdr:spPr>
    </xdr:pic>
    <xdr:clientData/>
  </xdr:twoCellAnchor>
  <xdr:twoCellAnchor editAs="oneCell">
    <xdr:from>
      <xdr:col>2</xdr:col>
      <xdr:colOff>295275</xdr:colOff>
      <xdr:row>23</xdr:row>
      <xdr:rowOff>104776</xdr:rowOff>
    </xdr:from>
    <xdr:to>
      <xdr:col>2</xdr:col>
      <xdr:colOff>990599</xdr:colOff>
      <xdr:row>23</xdr:row>
      <xdr:rowOff>583937</xdr:rowOff>
    </xdr:to>
    <xdr:pic>
      <xdr:nvPicPr>
        <xdr:cNvPr id="311" name="Afbeelding 310">
          <a:extLst>
            <a:ext uri="{FF2B5EF4-FFF2-40B4-BE49-F238E27FC236}">
              <a16:creationId xmlns:a16="http://schemas.microsoft.com/office/drawing/2014/main" id="{5E64CF45-E350-43FB-B7E7-C13F7B11EBD7}"/>
            </a:ext>
          </a:extLst>
        </xdr:cNvPr>
        <xdr:cNvPicPr>
          <a:picLocks noChangeAspect="1"/>
        </xdr:cNvPicPr>
      </xdr:nvPicPr>
      <xdr:blipFill>
        <a:blip xmlns:r="http://schemas.openxmlformats.org/officeDocument/2006/relationships" r:embed="rId14"/>
        <a:stretch>
          <a:fillRect/>
        </a:stretch>
      </xdr:blipFill>
      <xdr:spPr>
        <a:xfrm>
          <a:off x="971550" y="12877801"/>
          <a:ext cx="695324" cy="479161"/>
        </a:xfrm>
        <a:prstGeom prst="rect">
          <a:avLst/>
        </a:prstGeom>
      </xdr:spPr>
    </xdr:pic>
    <xdr:clientData/>
  </xdr:twoCellAnchor>
  <xdr:twoCellAnchor editAs="oneCell">
    <xdr:from>
      <xdr:col>2</xdr:col>
      <xdr:colOff>66675</xdr:colOff>
      <xdr:row>31</xdr:row>
      <xdr:rowOff>133350</xdr:rowOff>
    </xdr:from>
    <xdr:to>
      <xdr:col>2</xdr:col>
      <xdr:colOff>1162050</xdr:colOff>
      <xdr:row>31</xdr:row>
      <xdr:rowOff>579785</xdr:rowOff>
    </xdr:to>
    <xdr:pic>
      <xdr:nvPicPr>
        <xdr:cNvPr id="312" name="Afbeelding 311">
          <a:extLst>
            <a:ext uri="{FF2B5EF4-FFF2-40B4-BE49-F238E27FC236}">
              <a16:creationId xmlns:a16="http://schemas.microsoft.com/office/drawing/2014/main" id="{5CC3495E-0BC8-4833-8E65-B191997FC9DC}"/>
            </a:ext>
          </a:extLst>
        </xdr:cNvPr>
        <xdr:cNvPicPr>
          <a:picLocks noChangeAspect="1"/>
        </xdr:cNvPicPr>
      </xdr:nvPicPr>
      <xdr:blipFill>
        <a:blip xmlns:r="http://schemas.openxmlformats.org/officeDocument/2006/relationships" r:embed="rId15"/>
        <a:stretch>
          <a:fillRect/>
        </a:stretch>
      </xdr:blipFill>
      <xdr:spPr>
        <a:xfrm>
          <a:off x="7105650" y="5591175"/>
          <a:ext cx="1095375" cy="446435"/>
        </a:xfrm>
        <a:prstGeom prst="rect">
          <a:avLst/>
        </a:prstGeom>
      </xdr:spPr>
    </xdr:pic>
    <xdr:clientData/>
  </xdr:twoCellAnchor>
  <xdr:twoCellAnchor editAs="oneCell">
    <xdr:from>
      <xdr:col>2</xdr:col>
      <xdr:colOff>228601</xdr:colOff>
      <xdr:row>28</xdr:row>
      <xdr:rowOff>76200</xdr:rowOff>
    </xdr:from>
    <xdr:to>
      <xdr:col>2</xdr:col>
      <xdr:colOff>971551</xdr:colOff>
      <xdr:row>28</xdr:row>
      <xdr:rowOff>607449</xdr:rowOff>
    </xdr:to>
    <xdr:pic>
      <xdr:nvPicPr>
        <xdr:cNvPr id="315" name="Afbeelding 314">
          <a:extLst>
            <a:ext uri="{FF2B5EF4-FFF2-40B4-BE49-F238E27FC236}">
              <a16:creationId xmlns:a16="http://schemas.microsoft.com/office/drawing/2014/main" id="{639BDEEE-17BE-4291-A937-5B90E35B409C}"/>
            </a:ext>
          </a:extLst>
        </xdr:cNvPr>
        <xdr:cNvPicPr>
          <a:picLocks noChangeAspect="1"/>
        </xdr:cNvPicPr>
      </xdr:nvPicPr>
      <xdr:blipFill>
        <a:blip xmlns:r="http://schemas.openxmlformats.org/officeDocument/2006/relationships" r:embed="rId16"/>
        <a:stretch>
          <a:fillRect/>
        </a:stretch>
      </xdr:blipFill>
      <xdr:spPr>
        <a:xfrm>
          <a:off x="7267576" y="3619500"/>
          <a:ext cx="742950" cy="531249"/>
        </a:xfrm>
        <a:prstGeom prst="rect">
          <a:avLst/>
        </a:prstGeom>
      </xdr:spPr>
    </xdr:pic>
    <xdr:clientData/>
  </xdr:twoCellAnchor>
  <xdr:twoCellAnchor editAs="oneCell">
    <xdr:from>
      <xdr:col>2</xdr:col>
      <xdr:colOff>257176</xdr:colOff>
      <xdr:row>29</xdr:row>
      <xdr:rowOff>57151</xdr:rowOff>
    </xdr:from>
    <xdr:to>
      <xdr:col>2</xdr:col>
      <xdr:colOff>1000125</xdr:colOff>
      <xdr:row>29</xdr:row>
      <xdr:rowOff>620354</xdr:rowOff>
    </xdr:to>
    <xdr:pic>
      <xdr:nvPicPr>
        <xdr:cNvPr id="316" name="Afbeelding 315">
          <a:extLst>
            <a:ext uri="{FF2B5EF4-FFF2-40B4-BE49-F238E27FC236}">
              <a16:creationId xmlns:a16="http://schemas.microsoft.com/office/drawing/2014/main" id="{7F0CEFE1-971B-49AE-ADB2-28A007BA2686}"/>
            </a:ext>
          </a:extLst>
        </xdr:cNvPr>
        <xdr:cNvPicPr>
          <a:picLocks noChangeAspect="1"/>
        </xdr:cNvPicPr>
      </xdr:nvPicPr>
      <xdr:blipFill>
        <a:blip xmlns:r="http://schemas.openxmlformats.org/officeDocument/2006/relationships" r:embed="rId17"/>
        <a:stretch>
          <a:fillRect/>
        </a:stretch>
      </xdr:blipFill>
      <xdr:spPr>
        <a:xfrm>
          <a:off x="7296151" y="4238626"/>
          <a:ext cx="742949" cy="563203"/>
        </a:xfrm>
        <a:prstGeom prst="rect">
          <a:avLst/>
        </a:prstGeom>
      </xdr:spPr>
    </xdr:pic>
    <xdr:clientData/>
  </xdr:twoCellAnchor>
  <xdr:twoCellAnchor editAs="oneCell">
    <xdr:from>
      <xdr:col>2</xdr:col>
      <xdr:colOff>247652</xdr:colOff>
      <xdr:row>30</xdr:row>
      <xdr:rowOff>57151</xdr:rowOff>
    </xdr:from>
    <xdr:to>
      <xdr:col>2</xdr:col>
      <xdr:colOff>1057276</xdr:colOff>
      <xdr:row>30</xdr:row>
      <xdr:rowOff>566780</xdr:rowOff>
    </xdr:to>
    <xdr:pic>
      <xdr:nvPicPr>
        <xdr:cNvPr id="317" name="Afbeelding 316">
          <a:extLst>
            <a:ext uri="{FF2B5EF4-FFF2-40B4-BE49-F238E27FC236}">
              <a16:creationId xmlns:a16="http://schemas.microsoft.com/office/drawing/2014/main" id="{F459BA31-746A-4371-9D90-F7F29D38B460}"/>
            </a:ext>
          </a:extLst>
        </xdr:cNvPr>
        <xdr:cNvPicPr>
          <a:picLocks noChangeAspect="1"/>
        </xdr:cNvPicPr>
      </xdr:nvPicPr>
      <xdr:blipFill>
        <a:blip xmlns:r="http://schemas.openxmlformats.org/officeDocument/2006/relationships" r:embed="rId18"/>
        <a:stretch>
          <a:fillRect/>
        </a:stretch>
      </xdr:blipFill>
      <xdr:spPr>
        <a:xfrm>
          <a:off x="7286627" y="4876801"/>
          <a:ext cx="809624" cy="509629"/>
        </a:xfrm>
        <a:prstGeom prst="rect">
          <a:avLst/>
        </a:prstGeom>
      </xdr:spPr>
    </xdr:pic>
    <xdr:clientData/>
  </xdr:twoCellAnchor>
  <xdr:twoCellAnchor editAs="oneCell">
    <xdr:from>
      <xdr:col>2</xdr:col>
      <xdr:colOff>285751</xdr:colOff>
      <xdr:row>36</xdr:row>
      <xdr:rowOff>57150</xdr:rowOff>
    </xdr:from>
    <xdr:to>
      <xdr:col>2</xdr:col>
      <xdr:colOff>872875</xdr:colOff>
      <xdr:row>36</xdr:row>
      <xdr:rowOff>590550</xdr:rowOff>
    </xdr:to>
    <xdr:pic>
      <xdr:nvPicPr>
        <xdr:cNvPr id="319" name="Afbeelding 318">
          <a:extLst>
            <a:ext uri="{FF2B5EF4-FFF2-40B4-BE49-F238E27FC236}">
              <a16:creationId xmlns:a16="http://schemas.microsoft.com/office/drawing/2014/main" id="{31CF5390-6810-43AC-BA2D-54393E1F0EAA}"/>
            </a:ext>
          </a:extLst>
        </xdr:cNvPr>
        <xdr:cNvPicPr>
          <a:picLocks noChangeAspect="1"/>
        </xdr:cNvPicPr>
      </xdr:nvPicPr>
      <xdr:blipFill>
        <a:blip xmlns:r="http://schemas.openxmlformats.org/officeDocument/2006/relationships" r:embed="rId19"/>
        <a:stretch>
          <a:fillRect/>
        </a:stretch>
      </xdr:blipFill>
      <xdr:spPr>
        <a:xfrm>
          <a:off x="7324726" y="8705850"/>
          <a:ext cx="587124" cy="533400"/>
        </a:xfrm>
        <a:prstGeom prst="rect">
          <a:avLst/>
        </a:prstGeom>
      </xdr:spPr>
    </xdr:pic>
    <xdr:clientData/>
  </xdr:twoCellAnchor>
  <xdr:oneCellAnchor>
    <xdr:from>
      <xdr:col>2</xdr:col>
      <xdr:colOff>142875</xdr:colOff>
      <xdr:row>36</xdr:row>
      <xdr:rowOff>54086</xdr:rowOff>
    </xdr:from>
    <xdr:ext cx="1038225" cy="536334"/>
    <xdr:pic>
      <xdr:nvPicPr>
        <xdr:cNvPr id="321" name="Afbeelding 320">
          <a:extLst>
            <a:ext uri="{FF2B5EF4-FFF2-40B4-BE49-F238E27FC236}">
              <a16:creationId xmlns:a16="http://schemas.microsoft.com/office/drawing/2014/main" id="{4AFFF2DB-C1BE-4FCA-B83A-54791E455FA9}"/>
            </a:ext>
          </a:extLst>
        </xdr:cNvPr>
        <xdr:cNvPicPr>
          <a:picLocks noChangeAspect="1"/>
        </xdr:cNvPicPr>
      </xdr:nvPicPr>
      <xdr:blipFill>
        <a:blip xmlns:r="http://schemas.openxmlformats.org/officeDocument/2006/relationships" r:embed="rId6"/>
        <a:stretch>
          <a:fillRect/>
        </a:stretch>
      </xdr:blipFill>
      <xdr:spPr>
        <a:xfrm>
          <a:off x="7181850" y="8702786"/>
          <a:ext cx="1038225" cy="536334"/>
        </a:xfrm>
        <a:prstGeom prst="rect">
          <a:avLst/>
        </a:prstGeom>
      </xdr:spPr>
    </xdr:pic>
    <xdr:clientData/>
  </xdr:oneCellAnchor>
  <xdr:oneCellAnchor>
    <xdr:from>
      <xdr:col>2</xdr:col>
      <xdr:colOff>323850</xdr:colOff>
      <xdr:row>37</xdr:row>
      <xdr:rowOff>91763</xdr:rowOff>
    </xdr:from>
    <xdr:ext cx="533400" cy="484592"/>
    <xdr:pic>
      <xdr:nvPicPr>
        <xdr:cNvPr id="322" name="Afbeelding 321">
          <a:extLst>
            <a:ext uri="{FF2B5EF4-FFF2-40B4-BE49-F238E27FC236}">
              <a16:creationId xmlns:a16="http://schemas.microsoft.com/office/drawing/2014/main" id="{72050FBF-0468-4D34-9941-4B15A130043E}"/>
            </a:ext>
          </a:extLst>
        </xdr:cNvPr>
        <xdr:cNvPicPr>
          <a:picLocks noChangeAspect="1"/>
        </xdr:cNvPicPr>
      </xdr:nvPicPr>
      <xdr:blipFill>
        <a:blip xmlns:r="http://schemas.openxmlformats.org/officeDocument/2006/relationships" r:embed="rId19"/>
        <a:stretch>
          <a:fillRect/>
        </a:stretch>
      </xdr:blipFill>
      <xdr:spPr>
        <a:xfrm>
          <a:off x="7362825" y="9378638"/>
          <a:ext cx="533400" cy="484592"/>
        </a:xfrm>
        <a:prstGeom prst="rect">
          <a:avLst/>
        </a:prstGeom>
      </xdr:spPr>
    </xdr:pic>
    <xdr:clientData/>
  </xdr:oneCellAnchor>
  <xdr:oneCellAnchor>
    <xdr:from>
      <xdr:col>2</xdr:col>
      <xdr:colOff>209550</xdr:colOff>
      <xdr:row>39</xdr:row>
      <xdr:rowOff>51489</xdr:rowOff>
    </xdr:from>
    <xdr:ext cx="946309" cy="548585"/>
    <xdr:pic>
      <xdr:nvPicPr>
        <xdr:cNvPr id="323" name="Afbeelding 322">
          <a:extLst>
            <a:ext uri="{FF2B5EF4-FFF2-40B4-BE49-F238E27FC236}">
              <a16:creationId xmlns:a16="http://schemas.microsoft.com/office/drawing/2014/main" id="{AE5F7ED8-8794-4842-A249-D3E4F1A0601C}"/>
            </a:ext>
          </a:extLst>
        </xdr:cNvPr>
        <xdr:cNvPicPr>
          <a:picLocks noChangeAspect="1"/>
        </xdr:cNvPicPr>
      </xdr:nvPicPr>
      <xdr:blipFill>
        <a:blip xmlns:r="http://schemas.openxmlformats.org/officeDocument/2006/relationships" r:embed="rId20"/>
        <a:stretch>
          <a:fillRect/>
        </a:stretch>
      </xdr:blipFill>
      <xdr:spPr>
        <a:xfrm>
          <a:off x="7248525" y="10614714"/>
          <a:ext cx="946309" cy="548585"/>
        </a:xfrm>
        <a:prstGeom prst="rect">
          <a:avLst/>
        </a:prstGeom>
      </xdr:spPr>
    </xdr:pic>
    <xdr:clientData/>
  </xdr:oneCellAnchor>
  <xdr:oneCellAnchor>
    <xdr:from>
      <xdr:col>2</xdr:col>
      <xdr:colOff>285750</xdr:colOff>
      <xdr:row>38</xdr:row>
      <xdr:rowOff>95715</xdr:rowOff>
    </xdr:from>
    <xdr:ext cx="619125" cy="504197"/>
    <xdr:pic>
      <xdr:nvPicPr>
        <xdr:cNvPr id="324" name="Afbeelding 323">
          <a:extLst>
            <a:ext uri="{FF2B5EF4-FFF2-40B4-BE49-F238E27FC236}">
              <a16:creationId xmlns:a16="http://schemas.microsoft.com/office/drawing/2014/main" id="{227A3CD1-DBE2-4B07-B6FA-143C97FF5396}"/>
            </a:ext>
          </a:extLst>
        </xdr:cNvPr>
        <xdr:cNvPicPr>
          <a:picLocks noChangeAspect="1"/>
        </xdr:cNvPicPr>
      </xdr:nvPicPr>
      <xdr:blipFill>
        <a:blip xmlns:r="http://schemas.openxmlformats.org/officeDocument/2006/relationships" r:embed="rId21"/>
        <a:stretch>
          <a:fillRect/>
        </a:stretch>
      </xdr:blipFill>
      <xdr:spPr>
        <a:xfrm>
          <a:off x="7324725" y="10020765"/>
          <a:ext cx="619125" cy="504197"/>
        </a:xfrm>
        <a:prstGeom prst="rect">
          <a:avLst/>
        </a:prstGeom>
      </xdr:spPr>
    </xdr:pic>
    <xdr:clientData/>
  </xdr:oneCellAnchor>
  <xdr:twoCellAnchor editAs="oneCell">
    <xdr:from>
      <xdr:col>2</xdr:col>
      <xdr:colOff>123825</xdr:colOff>
      <xdr:row>32</xdr:row>
      <xdr:rowOff>57150</xdr:rowOff>
    </xdr:from>
    <xdr:to>
      <xdr:col>2</xdr:col>
      <xdr:colOff>1008643</xdr:colOff>
      <xdr:row>32</xdr:row>
      <xdr:rowOff>609600</xdr:rowOff>
    </xdr:to>
    <xdr:pic>
      <xdr:nvPicPr>
        <xdr:cNvPr id="326" name="Afbeelding 325">
          <a:extLst>
            <a:ext uri="{FF2B5EF4-FFF2-40B4-BE49-F238E27FC236}">
              <a16:creationId xmlns:a16="http://schemas.microsoft.com/office/drawing/2014/main" id="{22EE23D2-7253-4790-B216-0A7BEF6B831A}"/>
            </a:ext>
          </a:extLst>
        </xdr:cNvPr>
        <xdr:cNvPicPr>
          <a:picLocks noChangeAspect="1"/>
        </xdr:cNvPicPr>
      </xdr:nvPicPr>
      <xdr:blipFill>
        <a:blip xmlns:r="http://schemas.openxmlformats.org/officeDocument/2006/relationships" r:embed="rId22"/>
        <a:stretch>
          <a:fillRect/>
        </a:stretch>
      </xdr:blipFill>
      <xdr:spPr>
        <a:xfrm>
          <a:off x="800100" y="15859125"/>
          <a:ext cx="884818" cy="552450"/>
        </a:xfrm>
        <a:prstGeom prst="rect">
          <a:avLst/>
        </a:prstGeom>
      </xdr:spPr>
    </xdr:pic>
    <xdr:clientData/>
  </xdr:twoCellAnchor>
  <xdr:twoCellAnchor editAs="oneCell">
    <xdr:from>
      <xdr:col>2</xdr:col>
      <xdr:colOff>228600</xdr:colOff>
      <xdr:row>33</xdr:row>
      <xdr:rowOff>70720</xdr:rowOff>
    </xdr:from>
    <xdr:to>
      <xdr:col>2</xdr:col>
      <xdr:colOff>1085850</xdr:colOff>
      <xdr:row>33</xdr:row>
      <xdr:rowOff>587419</xdr:rowOff>
    </xdr:to>
    <xdr:pic>
      <xdr:nvPicPr>
        <xdr:cNvPr id="327" name="Afbeelding 326">
          <a:extLst>
            <a:ext uri="{FF2B5EF4-FFF2-40B4-BE49-F238E27FC236}">
              <a16:creationId xmlns:a16="http://schemas.microsoft.com/office/drawing/2014/main" id="{6FE8E170-A9F3-4FE6-9713-66A66D4EE9FB}"/>
            </a:ext>
          </a:extLst>
        </xdr:cNvPr>
        <xdr:cNvPicPr>
          <a:picLocks noChangeAspect="1"/>
        </xdr:cNvPicPr>
      </xdr:nvPicPr>
      <xdr:blipFill>
        <a:blip xmlns:r="http://schemas.openxmlformats.org/officeDocument/2006/relationships" r:embed="rId23"/>
        <a:stretch>
          <a:fillRect/>
        </a:stretch>
      </xdr:blipFill>
      <xdr:spPr>
        <a:xfrm>
          <a:off x="904875" y="16510870"/>
          <a:ext cx="857250" cy="516699"/>
        </a:xfrm>
        <a:prstGeom prst="rect">
          <a:avLst/>
        </a:prstGeom>
      </xdr:spPr>
    </xdr:pic>
    <xdr:clientData/>
  </xdr:twoCellAnchor>
  <xdr:twoCellAnchor editAs="oneCell">
    <xdr:from>
      <xdr:col>2</xdr:col>
      <xdr:colOff>47625</xdr:colOff>
      <xdr:row>34</xdr:row>
      <xdr:rowOff>114300</xdr:rowOff>
    </xdr:from>
    <xdr:to>
      <xdr:col>2</xdr:col>
      <xdr:colOff>1200150</xdr:colOff>
      <xdr:row>34</xdr:row>
      <xdr:rowOff>531504</xdr:rowOff>
    </xdr:to>
    <xdr:pic>
      <xdr:nvPicPr>
        <xdr:cNvPr id="328" name="Afbeelding 327">
          <a:extLst>
            <a:ext uri="{FF2B5EF4-FFF2-40B4-BE49-F238E27FC236}">
              <a16:creationId xmlns:a16="http://schemas.microsoft.com/office/drawing/2014/main" id="{643C32F3-D607-480F-ABA2-38EB042B345A}"/>
            </a:ext>
          </a:extLst>
        </xdr:cNvPr>
        <xdr:cNvPicPr>
          <a:picLocks noChangeAspect="1"/>
        </xdr:cNvPicPr>
      </xdr:nvPicPr>
      <xdr:blipFill>
        <a:blip xmlns:r="http://schemas.openxmlformats.org/officeDocument/2006/relationships" r:embed="rId24"/>
        <a:stretch>
          <a:fillRect/>
        </a:stretch>
      </xdr:blipFill>
      <xdr:spPr>
        <a:xfrm>
          <a:off x="723900" y="17192625"/>
          <a:ext cx="1152525" cy="417204"/>
        </a:xfrm>
        <a:prstGeom prst="rect">
          <a:avLst/>
        </a:prstGeom>
      </xdr:spPr>
    </xdr:pic>
    <xdr:clientData/>
  </xdr:twoCellAnchor>
  <xdr:twoCellAnchor editAs="oneCell">
    <xdr:from>
      <xdr:col>2</xdr:col>
      <xdr:colOff>200025</xdr:colOff>
      <xdr:row>35</xdr:row>
      <xdr:rowOff>114300</xdr:rowOff>
    </xdr:from>
    <xdr:to>
      <xdr:col>2</xdr:col>
      <xdr:colOff>1083129</xdr:colOff>
      <xdr:row>35</xdr:row>
      <xdr:rowOff>576260</xdr:rowOff>
    </xdr:to>
    <xdr:pic>
      <xdr:nvPicPr>
        <xdr:cNvPr id="329" name="Afbeelding 328">
          <a:extLst>
            <a:ext uri="{FF2B5EF4-FFF2-40B4-BE49-F238E27FC236}">
              <a16:creationId xmlns:a16="http://schemas.microsoft.com/office/drawing/2014/main" id="{9AE93C48-1A78-4A8A-8A3E-90E45A94CC1B}"/>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Lst>
        </a:blip>
        <a:srcRect l="23769" t="27169" r="31155" b="30949"/>
        <a:stretch/>
      </xdr:blipFill>
      <xdr:spPr>
        <a:xfrm>
          <a:off x="876300" y="17830800"/>
          <a:ext cx="883104" cy="461960"/>
        </a:xfrm>
        <a:prstGeom prst="rect">
          <a:avLst/>
        </a:prstGeom>
      </xdr:spPr>
    </xdr:pic>
    <xdr:clientData/>
  </xdr:twoCellAnchor>
  <xdr:twoCellAnchor editAs="oneCell">
    <xdr:from>
      <xdr:col>2</xdr:col>
      <xdr:colOff>47626</xdr:colOff>
      <xdr:row>44</xdr:row>
      <xdr:rowOff>104776</xdr:rowOff>
    </xdr:from>
    <xdr:to>
      <xdr:col>2</xdr:col>
      <xdr:colOff>1247776</xdr:colOff>
      <xdr:row>44</xdr:row>
      <xdr:rowOff>570906</xdr:rowOff>
    </xdr:to>
    <xdr:pic>
      <xdr:nvPicPr>
        <xdr:cNvPr id="330" name="Afbeelding 329">
          <a:extLst>
            <a:ext uri="{FF2B5EF4-FFF2-40B4-BE49-F238E27FC236}">
              <a16:creationId xmlns:a16="http://schemas.microsoft.com/office/drawing/2014/main" id="{A93F010C-E905-4557-A292-69E061CADE88}"/>
            </a:ext>
          </a:extLst>
        </xdr:cNvPr>
        <xdr:cNvPicPr>
          <a:picLocks noChangeAspect="1"/>
        </xdr:cNvPicPr>
      </xdr:nvPicPr>
      <xdr:blipFill>
        <a:blip xmlns:r="http://schemas.openxmlformats.org/officeDocument/2006/relationships" r:embed="rId26"/>
        <a:stretch>
          <a:fillRect/>
        </a:stretch>
      </xdr:blipFill>
      <xdr:spPr>
        <a:xfrm>
          <a:off x="7086601" y="13820776"/>
          <a:ext cx="1200150" cy="466130"/>
        </a:xfrm>
        <a:prstGeom prst="rect">
          <a:avLst/>
        </a:prstGeom>
      </xdr:spPr>
    </xdr:pic>
    <xdr:clientData/>
  </xdr:twoCellAnchor>
  <xdr:twoCellAnchor editAs="oneCell">
    <xdr:from>
      <xdr:col>2</xdr:col>
      <xdr:colOff>190500</xdr:colOff>
      <xdr:row>45</xdr:row>
      <xdr:rowOff>104775</xdr:rowOff>
    </xdr:from>
    <xdr:to>
      <xdr:col>2</xdr:col>
      <xdr:colOff>1000125</xdr:colOff>
      <xdr:row>45</xdr:row>
      <xdr:rowOff>556042</xdr:rowOff>
    </xdr:to>
    <xdr:pic>
      <xdr:nvPicPr>
        <xdr:cNvPr id="331" name="Afbeelding 330">
          <a:extLst>
            <a:ext uri="{FF2B5EF4-FFF2-40B4-BE49-F238E27FC236}">
              <a16:creationId xmlns:a16="http://schemas.microsoft.com/office/drawing/2014/main" id="{22A110D4-64C4-4042-A1DF-4740796E0ACD}"/>
            </a:ext>
          </a:extLst>
        </xdr:cNvPr>
        <xdr:cNvPicPr>
          <a:picLocks noChangeAspect="1"/>
        </xdr:cNvPicPr>
      </xdr:nvPicPr>
      <xdr:blipFill>
        <a:blip xmlns:r="http://schemas.openxmlformats.org/officeDocument/2006/relationships" r:embed="rId27"/>
        <a:stretch>
          <a:fillRect/>
        </a:stretch>
      </xdr:blipFill>
      <xdr:spPr>
        <a:xfrm>
          <a:off x="7229475" y="14458950"/>
          <a:ext cx="809625" cy="451267"/>
        </a:xfrm>
        <a:prstGeom prst="rect">
          <a:avLst/>
        </a:prstGeom>
      </xdr:spPr>
    </xdr:pic>
    <xdr:clientData/>
  </xdr:twoCellAnchor>
  <xdr:oneCellAnchor>
    <xdr:from>
      <xdr:col>2</xdr:col>
      <xdr:colOff>219075</xdr:colOff>
      <xdr:row>47</xdr:row>
      <xdr:rowOff>66675</xdr:rowOff>
    </xdr:from>
    <xdr:ext cx="776320" cy="495299"/>
    <xdr:pic>
      <xdr:nvPicPr>
        <xdr:cNvPr id="332" name="Afbeelding 331">
          <a:extLst>
            <a:ext uri="{FF2B5EF4-FFF2-40B4-BE49-F238E27FC236}">
              <a16:creationId xmlns:a16="http://schemas.microsoft.com/office/drawing/2014/main" id="{E57DD8CF-D86B-4874-8F5E-D9A15F67D7D7}"/>
            </a:ext>
          </a:extLst>
        </xdr:cNvPr>
        <xdr:cNvPicPr>
          <a:picLocks noChangeAspect="1"/>
        </xdr:cNvPicPr>
      </xdr:nvPicPr>
      <xdr:blipFill>
        <a:blip xmlns:r="http://schemas.openxmlformats.org/officeDocument/2006/relationships" r:embed="rId28"/>
        <a:stretch>
          <a:fillRect/>
        </a:stretch>
      </xdr:blipFill>
      <xdr:spPr>
        <a:xfrm>
          <a:off x="7258050" y="15697200"/>
          <a:ext cx="776320" cy="495299"/>
        </a:xfrm>
        <a:prstGeom prst="rect">
          <a:avLst/>
        </a:prstGeom>
      </xdr:spPr>
    </xdr:pic>
    <xdr:clientData/>
  </xdr:oneCellAnchor>
  <xdr:oneCellAnchor>
    <xdr:from>
      <xdr:col>2</xdr:col>
      <xdr:colOff>38100</xdr:colOff>
      <xdr:row>44</xdr:row>
      <xdr:rowOff>76201</xdr:rowOff>
    </xdr:from>
    <xdr:ext cx="1190625" cy="523465"/>
    <xdr:pic>
      <xdr:nvPicPr>
        <xdr:cNvPr id="333" name="Afbeelding 332">
          <a:extLst>
            <a:ext uri="{FF2B5EF4-FFF2-40B4-BE49-F238E27FC236}">
              <a16:creationId xmlns:a16="http://schemas.microsoft.com/office/drawing/2014/main" id="{13DCC64C-7DAD-43F7-B91E-F4FA34B72F1C}"/>
            </a:ext>
          </a:extLst>
        </xdr:cNvPr>
        <xdr:cNvPicPr>
          <a:picLocks noChangeAspect="1"/>
        </xdr:cNvPicPr>
      </xdr:nvPicPr>
      <xdr:blipFill>
        <a:blip xmlns:r="http://schemas.openxmlformats.org/officeDocument/2006/relationships" r:embed="rId29"/>
        <a:stretch>
          <a:fillRect/>
        </a:stretch>
      </xdr:blipFill>
      <xdr:spPr>
        <a:xfrm>
          <a:off x="7077075" y="13792201"/>
          <a:ext cx="1190625" cy="523465"/>
        </a:xfrm>
        <a:prstGeom prst="rect">
          <a:avLst/>
        </a:prstGeom>
      </xdr:spPr>
    </xdr:pic>
    <xdr:clientData/>
  </xdr:oneCellAnchor>
  <xdr:oneCellAnchor>
    <xdr:from>
      <xdr:col>2</xdr:col>
      <xdr:colOff>47626</xdr:colOff>
      <xdr:row>45</xdr:row>
      <xdr:rowOff>104776</xdr:rowOff>
    </xdr:from>
    <xdr:ext cx="1200150" cy="466130"/>
    <xdr:pic>
      <xdr:nvPicPr>
        <xdr:cNvPr id="334" name="Afbeelding 333">
          <a:extLst>
            <a:ext uri="{FF2B5EF4-FFF2-40B4-BE49-F238E27FC236}">
              <a16:creationId xmlns:a16="http://schemas.microsoft.com/office/drawing/2014/main" id="{A786C259-26C0-4A37-ADC5-98F83514927D}"/>
            </a:ext>
          </a:extLst>
        </xdr:cNvPr>
        <xdr:cNvPicPr>
          <a:picLocks noChangeAspect="1"/>
        </xdr:cNvPicPr>
      </xdr:nvPicPr>
      <xdr:blipFill>
        <a:blip xmlns:r="http://schemas.openxmlformats.org/officeDocument/2006/relationships" r:embed="rId26"/>
        <a:stretch>
          <a:fillRect/>
        </a:stretch>
      </xdr:blipFill>
      <xdr:spPr>
        <a:xfrm>
          <a:off x="7086601" y="14458951"/>
          <a:ext cx="1200150" cy="466130"/>
        </a:xfrm>
        <a:prstGeom prst="rect">
          <a:avLst/>
        </a:prstGeom>
      </xdr:spPr>
    </xdr:pic>
    <xdr:clientData/>
  </xdr:oneCellAnchor>
  <xdr:twoCellAnchor editAs="oneCell">
    <xdr:from>
      <xdr:col>2</xdr:col>
      <xdr:colOff>299046</xdr:colOff>
      <xdr:row>0</xdr:row>
      <xdr:rowOff>59220</xdr:rowOff>
    </xdr:from>
    <xdr:to>
      <xdr:col>6</xdr:col>
      <xdr:colOff>389038</xdr:colOff>
      <xdr:row>2</xdr:row>
      <xdr:rowOff>711889</xdr:rowOff>
    </xdr:to>
    <xdr:pic>
      <xdr:nvPicPr>
        <xdr:cNvPr id="337" name="Afbeelding 336">
          <a:extLst>
            <a:ext uri="{FF2B5EF4-FFF2-40B4-BE49-F238E27FC236}">
              <a16:creationId xmlns:a16="http://schemas.microsoft.com/office/drawing/2014/main" id="{710522E9-6B5E-4A11-AA20-86E70D152CFC}"/>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975321" y="59220"/>
          <a:ext cx="5185867" cy="1033669"/>
        </a:xfrm>
        <a:prstGeom prst="rect">
          <a:avLst/>
        </a:prstGeom>
      </xdr:spPr>
    </xdr:pic>
    <xdr:clientData/>
  </xdr:twoCellAnchor>
  <xdr:twoCellAnchor editAs="oneCell">
    <xdr:from>
      <xdr:col>2</xdr:col>
      <xdr:colOff>209550</xdr:colOff>
      <xdr:row>46</xdr:row>
      <xdr:rowOff>57156</xdr:rowOff>
    </xdr:from>
    <xdr:to>
      <xdr:col>2</xdr:col>
      <xdr:colOff>1123950</xdr:colOff>
      <xdr:row>46</xdr:row>
      <xdr:rowOff>603861</xdr:rowOff>
    </xdr:to>
    <xdr:pic>
      <xdr:nvPicPr>
        <xdr:cNvPr id="2" name="dimg_333" descr="Duracell BDPI6LR61 Procell Intense Alkaline batterij 9V E-Block 6LR61 50  stuks">
          <a:extLst>
            <a:ext uri="{FF2B5EF4-FFF2-40B4-BE49-F238E27FC236}">
              <a16:creationId xmlns:a16="http://schemas.microsoft.com/office/drawing/2014/main" id="{00BFD48D-3E15-477B-8477-956B7A25D182}"/>
            </a:ext>
          </a:extLst>
        </xdr:cNvPr>
        <xdr:cNvPicPr>
          <a:picLocks noChangeAspect="1" noChangeArrowheads="1"/>
        </xdr:cNvPicPr>
      </xdr:nvPicPr>
      <xdr:blipFill rotWithShape="1">
        <a:blip xmlns:r="http://schemas.openxmlformats.org/officeDocument/2006/relationships" r:embed="rId31">
          <a:extLst>
            <a:ext uri="{28A0092B-C50C-407E-A947-70E740481C1C}">
              <a14:useLocalDpi xmlns:a14="http://schemas.microsoft.com/office/drawing/2010/main" val="0"/>
            </a:ext>
          </a:extLst>
        </a:blip>
        <a:srcRect l="23556" t="8000" r="26222" b="8000"/>
        <a:stretch/>
      </xdr:blipFill>
      <xdr:spPr bwMode="auto">
        <a:xfrm rot="5400000">
          <a:off x="1393522" y="23866784"/>
          <a:ext cx="546705"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16EBE-7DB4-4454-A974-C6142755D997}">
  <sheetPr codeName="Blad1">
    <pageSetUpPr fitToPage="1"/>
  </sheetPr>
  <dimension ref="A1:AI96"/>
  <sheetViews>
    <sheetView showGridLines="0" showRowColHeaders="0" tabSelected="1" zoomScaleNormal="100" workbookViewId="0">
      <selection activeCell="C10" sqref="C10"/>
    </sheetView>
  </sheetViews>
  <sheetFormatPr defaultColWidth="0" defaultRowHeight="15" zeroHeight="1" x14ac:dyDescent="0.25"/>
  <cols>
    <col min="1" max="1" width="4.5703125" customWidth="1"/>
    <col min="2" max="2" width="21.7109375" customWidth="1"/>
    <col min="3" max="3" width="3.42578125" customWidth="1"/>
    <col min="4" max="4" width="4.28515625" customWidth="1"/>
    <col min="5" max="5" width="2.140625" customWidth="1"/>
    <col min="6" max="12" width="3.42578125" customWidth="1"/>
    <col min="13" max="13" width="2.42578125" customWidth="1"/>
    <col min="14" max="14" width="10.28515625" customWidth="1"/>
    <col min="15" max="15" width="2.42578125" customWidth="1"/>
    <col min="16" max="18" width="3.42578125" customWidth="1"/>
    <col min="19" max="19" width="4.85546875" customWidth="1"/>
    <col min="20" max="20" width="4.7109375" customWidth="1"/>
    <col min="21" max="21" width="4.42578125" customWidth="1"/>
    <col min="22" max="23" width="7.140625" customWidth="1"/>
    <col min="24" max="24" width="29.85546875" hidden="1" customWidth="1"/>
    <col min="25" max="25" width="4.140625" hidden="1" customWidth="1"/>
    <col min="26" max="31" width="3.42578125" hidden="1" customWidth="1"/>
    <col min="32" max="32" width="9.140625" hidden="1" customWidth="1"/>
    <col min="33" max="33" width="16.42578125" hidden="1" customWidth="1"/>
    <col min="34" max="34" width="11.42578125" hidden="1" customWidth="1"/>
    <col min="35" max="16384" width="9.140625" hidden="1"/>
  </cols>
  <sheetData>
    <row r="1" spans="1:34" ht="8.25" customHeight="1" x14ac:dyDescent="0.25"/>
    <row r="2" spans="1:34" ht="104.25" customHeight="1" x14ac:dyDescent="0.25"/>
    <row r="3" spans="1:34" ht="21" hidden="1" x14ac:dyDescent="0.35">
      <c r="B3" s="13" t="s">
        <v>30</v>
      </c>
      <c r="C3" s="13"/>
      <c r="D3" s="13"/>
      <c r="E3" s="13"/>
      <c r="F3" s="13"/>
      <c r="G3" s="13"/>
      <c r="H3" s="13"/>
      <c r="I3" s="13"/>
      <c r="J3" s="13"/>
      <c r="K3" s="13"/>
      <c r="L3" s="13"/>
      <c r="M3" s="13"/>
      <c r="N3" s="13"/>
      <c r="O3" s="13"/>
      <c r="P3" s="13"/>
      <c r="Q3" s="13"/>
      <c r="R3" s="13"/>
      <c r="S3" s="13"/>
      <c r="T3" s="13"/>
      <c r="U3" s="13"/>
      <c r="V3" s="13"/>
      <c r="W3" s="13"/>
      <c r="X3" s="13"/>
    </row>
    <row r="4" spans="1:34" s="14" customFormat="1" ht="11.25" customHeight="1" x14ac:dyDescent="0.25">
      <c r="A4"/>
      <c r="B4" s="14" t="s">
        <v>31</v>
      </c>
    </row>
    <row r="5" spans="1:34" s="14" customFormat="1" ht="11.25" customHeight="1" x14ac:dyDescent="0.25">
      <c r="A5"/>
      <c r="B5" s="14" t="s">
        <v>202</v>
      </c>
    </row>
    <row r="6" spans="1:34" s="15" customFormat="1" ht="11.25" customHeight="1" x14ac:dyDescent="0.25">
      <c r="A6"/>
      <c r="B6" s="88" t="s">
        <v>205</v>
      </c>
      <c r="C6" s="88"/>
      <c r="D6" s="88"/>
      <c r="E6" s="88"/>
      <c r="F6" s="88"/>
      <c r="G6" s="88"/>
      <c r="H6" s="88"/>
      <c r="I6" s="88"/>
      <c r="J6" s="88"/>
      <c r="K6" s="88"/>
      <c r="L6" s="88"/>
      <c r="M6" s="88"/>
      <c r="N6" s="88"/>
      <c r="O6" s="88"/>
      <c r="P6" s="88"/>
      <c r="Q6" s="88"/>
      <c r="R6" s="88"/>
      <c r="S6" s="88"/>
      <c r="T6" s="88"/>
      <c r="U6" s="88"/>
      <c r="V6" s="88"/>
    </row>
    <row r="7" spans="1:34" s="15" customFormat="1" ht="11.25" customHeight="1" x14ac:dyDescent="0.25">
      <c r="A7"/>
      <c r="B7" s="15" t="s">
        <v>194</v>
      </c>
    </row>
    <row r="8" spans="1:34" s="15" customFormat="1" ht="8.25" customHeight="1" x14ac:dyDescent="0.25">
      <c r="A8"/>
    </row>
    <row r="9" spans="1:34" x14ac:dyDescent="0.25">
      <c r="A9" s="105"/>
      <c r="B9" s="105"/>
      <c r="C9" s="105"/>
      <c r="D9" s="105"/>
      <c r="E9" s="105"/>
      <c r="F9" s="105"/>
      <c r="G9" s="105"/>
      <c r="H9" s="105"/>
      <c r="I9" s="105"/>
      <c r="J9" s="105"/>
      <c r="K9" s="105"/>
      <c r="L9" s="105"/>
      <c r="M9" s="105"/>
      <c r="N9" s="1" t="s">
        <v>5</v>
      </c>
    </row>
    <row r="10" spans="1:34" x14ac:dyDescent="0.25">
      <c r="B10" s="14" t="s">
        <v>0</v>
      </c>
      <c r="C10" s="8"/>
      <c r="D10" s="99" t="s">
        <v>8</v>
      </c>
      <c r="E10" s="99"/>
      <c r="F10" s="99"/>
      <c r="G10" s="99"/>
      <c r="H10" s="99"/>
      <c r="I10" s="99"/>
      <c r="J10" s="99"/>
      <c r="K10" s="99"/>
      <c r="L10" s="99"/>
      <c r="M10" s="99"/>
      <c r="N10" s="17">
        <v>22.5</v>
      </c>
      <c r="O10" s="18" t="s">
        <v>86</v>
      </c>
      <c r="P10" s="18"/>
      <c r="Q10" s="18"/>
      <c r="R10" s="18"/>
      <c r="S10" s="18"/>
      <c r="T10" s="18"/>
      <c r="U10" s="18"/>
      <c r="V10" s="18"/>
      <c r="W10" s="18"/>
      <c r="Y10" s="78" t="s">
        <v>66</v>
      </c>
      <c r="AA10">
        <f>IF(C10="x",1,0)</f>
        <v>0</v>
      </c>
      <c r="AB10">
        <f>IF(AA10+AA11&gt;0,1,0)</f>
        <v>0</v>
      </c>
      <c r="AF10">
        <f>COUNTIF(C10:C11,"X")</f>
        <v>0</v>
      </c>
      <c r="AG10">
        <f>AF10+AF11</f>
        <v>0</v>
      </c>
      <c r="AH10" s="6">
        <f>IF(AF10&gt;0,7.5,0)</f>
        <v>0</v>
      </c>
    </row>
    <row r="11" spans="1:34" x14ac:dyDescent="0.25">
      <c r="B11" s="14"/>
      <c r="C11" s="8"/>
      <c r="D11" s="99" t="s">
        <v>213</v>
      </c>
      <c r="E11" s="99"/>
      <c r="F11" s="99"/>
      <c r="G11" s="99"/>
      <c r="H11" s="99"/>
      <c r="I11" s="99"/>
      <c r="J11" s="99"/>
      <c r="K11" s="99"/>
      <c r="L11" s="99"/>
      <c r="M11" s="99"/>
      <c r="N11" s="17">
        <v>27.5</v>
      </c>
      <c r="O11" s="18" t="s">
        <v>18</v>
      </c>
      <c r="P11" s="18"/>
      <c r="Q11" s="18"/>
      <c r="R11" s="18"/>
      <c r="S11" s="18"/>
      <c r="T11" s="18"/>
      <c r="U11" s="18"/>
      <c r="V11" s="18"/>
      <c r="W11" s="18"/>
      <c r="X11" s="18"/>
      <c r="AA11">
        <f>IF(C11="x",1,0)</f>
        <v>0</v>
      </c>
      <c r="AF11">
        <f>COUNTIF(C18:C19,"X")</f>
        <v>0</v>
      </c>
      <c r="AH11" s="6">
        <f>IF(C11="X",5,0)</f>
        <v>0</v>
      </c>
    </row>
    <row r="12" spans="1:34" x14ac:dyDescent="0.25">
      <c r="C12" s="8"/>
      <c r="D12" s="99" t="s">
        <v>14</v>
      </c>
      <c r="E12" s="99"/>
      <c r="F12" s="99"/>
      <c r="G12" s="99"/>
      <c r="H12" s="99"/>
      <c r="I12" s="99"/>
      <c r="J12" s="99"/>
      <c r="K12" s="99"/>
      <c r="L12" s="99"/>
      <c r="M12" s="99"/>
      <c r="N12" s="17">
        <v>45</v>
      </c>
      <c r="O12" s="18" t="s">
        <v>19</v>
      </c>
      <c r="P12" s="18"/>
      <c r="Q12" s="18"/>
      <c r="R12" s="18"/>
      <c r="S12" s="18"/>
      <c r="T12" s="18"/>
      <c r="U12" s="18"/>
      <c r="V12" s="18"/>
      <c r="W12" s="18"/>
      <c r="X12" s="18"/>
      <c r="AA12">
        <f>IF(C12="x",1,0)</f>
        <v>0</v>
      </c>
    </row>
    <row r="13" spans="1:34" ht="11.25" customHeight="1" x14ac:dyDescent="0.25">
      <c r="E13" s="11"/>
      <c r="F13" s="19" t="s">
        <v>93</v>
      </c>
      <c r="G13" s="20"/>
      <c r="H13" s="20"/>
      <c r="I13" s="20"/>
      <c r="J13" s="20"/>
      <c r="K13" s="16"/>
      <c r="L13" s="16"/>
      <c r="M13" s="16"/>
      <c r="N13" s="17"/>
      <c r="O13" s="18"/>
      <c r="P13" s="18"/>
      <c r="Q13" s="18"/>
      <c r="R13" s="18"/>
      <c r="S13" s="18"/>
      <c r="T13" s="18"/>
      <c r="U13" s="18"/>
      <c r="V13" s="18"/>
      <c r="W13" s="18"/>
      <c r="X13" s="18"/>
      <c r="AA13">
        <f>IF(C19="x",1,0)</f>
        <v>0</v>
      </c>
    </row>
    <row r="14" spans="1:34" ht="11.25" customHeight="1" x14ac:dyDescent="0.25">
      <c r="E14" s="11"/>
      <c r="F14" s="19" t="s">
        <v>94</v>
      </c>
      <c r="G14" s="20"/>
      <c r="H14" s="20"/>
      <c r="I14" s="20"/>
      <c r="J14" s="20"/>
      <c r="K14" s="16"/>
      <c r="L14" s="16"/>
      <c r="M14" s="16"/>
      <c r="N14" s="17"/>
      <c r="O14" s="18"/>
      <c r="P14" s="18"/>
      <c r="Q14" s="18"/>
      <c r="R14" s="18"/>
      <c r="S14" s="18"/>
      <c r="T14" s="18"/>
      <c r="U14" s="18"/>
      <c r="V14" s="18"/>
      <c r="W14" s="18"/>
      <c r="X14" s="18"/>
    </row>
    <row r="15" spans="1:34" ht="6" customHeight="1" x14ac:dyDescent="0.25">
      <c r="F15" s="19"/>
      <c r="G15" s="20"/>
      <c r="H15" s="20"/>
      <c r="I15" s="20"/>
      <c r="J15" s="20"/>
      <c r="K15" s="16"/>
      <c r="L15" s="16"/>
      <c r="M15" s="16"/>
      <c r="N15" s="17"/>
      <c r="O15" s="18"/>
      <c r="P15" s="18"/>
      <c r="Q15" s="18"/>
      <c r="R15" s="18"/>
      <c r="S15" s="18"/>
      <c r="T15" s="18"/>
      <c r="U15" s="18"/>
      <c r="V15" s="18"/>
      <c r="W15" s="18"/>
      <c r="X15" s="18"/>
    </row>
    <row r="16" spans="1:34" x14ac:dyDescent="0.25">
      <c r="C16" s="8"/>
      <c r="D16" s="99" t="s">
        <v>6</v>
      </c>
      <c r="E16" s="99"/>
      <c r="F16" s="99"/>
      <c r="G16" s="99"/>
      <c r="H16" s="99"/>
      <c r="I16" s="99"/>
      <c r="J16" s="99"/>
      <c r="K16" s="99"/>
      <c r="L16" s="99"/>
      <c r="M16" s="99"/>
      <c r="N16" s="17">
        <v>62.86</v>
      </c>
      <c r="O16" s="18" t="s">
        <v>20</v>
      </c>
      <c r="P16" s="18"/>
      <c r="Q16" s="18"/>
      <c r="R16" s="18"/>
      <c r="S16" s="18"/>
      <c r="T16" s="18"/>
      <c r="U16" s="18"/>
      <c r="V16" s="18"/>
      <c r="W16" s="18"/>
      <c r="X16" s="18"/>
      <c r="Y16">
        <f>IF(C16="x",1,0)</f>
        <v>0</v>
      </c>
      <c r="AG16" s="10">
        <f>N16*12</f>
        <v>754.31999999999994</v>
      </c>
    </row>
    <row r="17" spans="1:33" s="18" customFormat="1" x14ac:dyDescent="0.25">
      <c r="A17"/>
      <c r="B17"/>
      <c r="C17" s="8"/>
      <c r="D17" s="99" t="s">
        <v>7</v>
      </c>
      <c r="E17" s="99"/>
      <c r="F17" s="99"/>
      <c r="G17" s="99"/>
      <c r="H17" s="99"/>
      <c r="I17" s="99"/>
      <c r="J17" s="99"/>
      <c r="K17" s="99"/>
      <c r="L17" s="99"/>
      <c r="M17" s="99"/>
      <c r="N17" s="17">
        <v>715</v>
      </c>
      <c r="Y17">
        <f>IF(C17="x",1,0)</f>
        <v>0</v>
      </c>
      <c r="AA17">
        <f>IF(Y17+Y18&gt;0,1,0)</f>
        <v>0</v>
      </c>
    </row>
    <row r="18" spans="1:33" s="18" customFormat="1" x14ac:dyDescent="0.25">
      <c r="A18"/>
      <c r="B18"/>
      <c r="C18" s="8"/>
      <c r="D18" s="99" t="s">
        <v>51</v>
      </c>
      <c r="E18" s="99"/>
      <c r="F18" s="99"/>
      <c r="G18" s="99"/>
      <c r="H18" s="99"/>
      <c r="I18" s="99"/>
      <c r="J18" s="99"/>
      <c r="K18" s="99"/>
      <c r="L18" s="99"/>
      <c r="M18" s="99"/>
      <c r="N18" s="17" t="s">
        <v>103</v>
      </c>
      <c r="Y18">
        <f>IF(C18="x",1,0)</f>
        <v>0</v>
      </c>
      <c r="AA18">
        <f>IF(Y18+Y19&gt;0,1,0)</f>
        <v>0</v>
      </c>
      <c r="AC18" s="18">
        <f>AA18-Y17-Y16-AA12-AA11-AA10</f>
        <v>0</v>
      </c>
      <c r="AG18" s="18">
        <f>_xlfn.DAYS(F30,F29)</f>
        <v>0</v>
      </c>
    </row>
    <row r="19" spans="1:33" s="18" customFormat="1" x14ac:dyDescent="0.25">
      <c r="A19"/>
      <c r="B19"/>
      <c r="C19" s="8"/>
      <c r="D19" s="99" t="s">
        <v>52</v>
      </c>
      <c r="E19" s="99"/>
      <c r="F19" s="99"/>
      <c r="G19" s="99"/>
      <c r="H19" s="99"/>
      <c r="I19" s="99"/>
      <c r="J19" s="99"/>
      <c r="K19" s="99"/>
      <c r="L19" s="99"/>
      <c r="M19" s="99"/>
      <c r="N19" s="17" t="s">
        <v>53</v>
      </c>
      <c r="Y19">
        <f>IF(C19="x",1,0)</f>
        <v>0</v>
      </c>
    </row>
    <row r="20" spans="1:33" s="18" customFormat="1" ht="11.25" customHeight="1" x14ac:dyDescent="0.25">
      <c r="A20"/>
      <c r="B20"/>
      <c r="C20" s="72"/>
      <c r="D20" s="66" t="s">
        <v>184</v>
      </c>
      <c r="E20" s="67"/>
      <c r="F20" s="68"/>
      <c r="G20" s="68"/>
      <c r="H20" s="68"/>
      <c r="I20" s="69"/>
      <c r="J20" s="69"/>
      <c r="K20" s="70"/>
      <c r="L20" s="71" t="s">
        <v>72</v>
      </c>
      <c r="M20" s="75"/>
      <c r="N20" s="71" t="s">
        <v>71</v>
      </c>
      <c r="O20" s="75"/>
      <c r="Y20" s="65">
        <f>IF(M20="x",0.85,1)</f>
        <v>1</v>
      </c>
    </row>
    <row r="21" spans="1:33" ht="11.25" customHeight="1" x14ac:dyDescent="0.25">
      <c r="G21" s="19"/>
      <c r="H21" s="20"/>
      <c r="I21" s="20"/>
      <c r="J21" s="20"/>
      <c r="K21" s="20"/>
      <c r="L21" s="16"/>
      <c r="M21" s="16"/>
    </row>
    <row r="22" spans="1:33" x14ac:dyDescent="0.25">
      <c r="B22" s="14" t="s">
        <v>1</v>
      </c>
      <c r="C22" s="7">
        <v>0</v>
      </c>
      <c r="D22" s="109" t="s">
        <v>2</v>
      </c>
      <c r="E22" s="109"/>
      <c r="F22" s="109"/>
      <c r="G22" s="109"/>
      <c r="H22" s="109"/>
      <c r="I22" s="109"/>
      <c r="J22" s="109"/>
      <c r="K22" s="109"/>
      <c r="L22" s="109"/>
      <c r="M22" s="109"/>
    </row>
    <row r="23" spans="1:33" s="22" customFormat="1" x14ac:dyDescent="0.25">
      <c r="A23" s="99"/>
      <c r="B23" s="99"/>
      <c r="C23" s="7">
        <v>0</v>
      </c>
      <c r="D23" s="109" t="s">
        <v>76</v>
      </c>
      <c r="E23" s="109"/>
      <c r="F23" s="109"/>
      <c r="G23" s="109"/>
      <c r="H23" s="109"/>
      <c r="I23" s="109"/>
      <c r="J23" s="109"/>
      <c r="K23" s="109"/>
      <c r="L23" s="109"/>
      <c r="M23" s="109"/>
    </row>
    <row r="24" spans="1:33" s="22" customFormat="1" x14ac:dyDescent="0.25">
      <c r="A24" s="99"/>
      <c r="B24" s="99"/>
      <c r="C24" s="7">
        <v>0</v>
      </c>
      <c r="D24" s="109" t="s">
        <v>3</v>
      </c>
      <c r="E24" s="109"/>
      <c r="F24" s="109"/>
      <c r="G24" s="109"/>
      <c r="H24" s="109"/>
      <c r="I24" s="109"/>
      <c r="J24" s="109"/>
      <c r="K24" s="109"/>
      <c r="L24" s="109"/>
      <c r="M24" s="109"/>
      <c r="N24" s="17">
        <v>5</v>
      </c>
      <c r="O24" s="23" t="s">
        <v>209</v>
      </c>
      <c r="P24" s="23"/>
      <c r="Q24" s="23"/>
      <c r="R24" s="23"/>
      <c r="S24" s="23"/>
      <c r="T24" s="23"/>
      <c r="U24" s="23"/>
      <c r="V24" s="23"/>
      <c r="W24" s="23"/>
      <c r="X24" s="23"/>
    </row>
    <row r="25" spans="1:33" s="22" customFormat="1" x14ac:dyDescent="0.25">
      <c r="A25" s="99"/>
      <c r="B25" s="99"/>
      <c r="C25" s="7">
        <v>0</v>
      </c>
      <c r="D25" s="109" t="s">
        <v>4</v>
      </c>
      <c r="E25" s="109"/>
      <c r="F25" s="109"/>
      <c r="G25" s="109"/>
      <c r="H25" s="109"/>
      <c r="I25" s="109"/>
      <c r="J25" s="109"/>
      <c r="K25" s="109"/>
      <c r="L25" s="109"/>
      <c r="M25" s="109"/>
      <c r="N25" s="17">
        <v>5</v>
      </c>
      <c r="O25" s="23" t="s">
        <v>209</v>
      </c>
      <c r="P25" s="23"/>
      <c r="Q25" s="23"/>
      <c r="R25" s="23"/>
      <c r="S25" s="40"/>
      <c r="T25" s="125">
        <v>250</v>
      </c>
      <c r="U25" s="125"/>
      <c r="V25" s="23" t="s">
        <v>102</v>
      </c>
      <c r="W25" s="23"/>
      <c r="X25" s="23"/>
      <c r="AF25" s="22">
        <v>21.98</v>
      </c>
      <c r="AG25" s="22">
        <f>AF25*12</f>
        <v>263.76</v>
      </c>
    </row>
    <row r="26" spans="1:33" s="23" customFormat="1" x14ac:dyDescent="0.25">
      <c r="A26" s="99"/>
      <c r="B26" s="99"/>
      <c r="C26" s="7">
        <v>0</v>
      </c>
      <c r="D26" s="109" t="s">
        <v>25</v>
      </c>
      <c r="E26" s="109"/>
      <c r="F26" s="109"/>
      <c r="G26" s="109"/>
      <c r="H26" s="109"/>
      <c r="I26" s="109"/>
      <c r="J26" s="109"/>
      <c r="K26" s="109"/>
      <c r="L26" s="109"/>
      <c r="M26" s="109"/>
      <c r="N26" s="17">
        <v>4</v>
      </c>
      <c r="O26" s="23" t="s">
        <v>192</v>
      </c>
    </row>
    <row r="27" spans="1:33" s="23" customFormat="1" x14ac:dyDescent="0.25">
      <c r="A27" s="16"/>
      <c r="B27" s="16"/>
      <c r="C27" s="21">
        <f>'Reserve-onderdelen'!G51</f>
        <v>0</v>
      </c>
      <c r="D27" s="109" t="s">
        <v>54</v>
      </c>
      <c r="E27" s="109"/>
      <c r="F27" s="109"/>
      <c r="G27" s="109"/>
      <c r="H27" s="109"/>
      <c r="I27" s="109"/>
      <c r="J27" s="109"/>
      <c r="K27" s="109"/>
      <c r="L27" s="109"/>
      <c r="M27" s="109"/>
      <c r="N27" s="17" t="s">
        <v>103</v>
      </c>
    </row>
    <row r="28" spans="1:33" x14ac:dyDescent="0.25"/>
    <row r="29" spans="1:33" s="18" customFormat="1" x14ac:dyDescent="0.25">
      <c r="A29"/>
      <c r="B29" s="14" t="s">
        <v>50</v>
      </c>
      <c r="C29" t="s">
        <v>10</v>
      </c>
      <c r="D29"/>
      <c r="E29"/>
      <c r="F29" s="111"/>
      <c r="G29" s="112"/>
      <c r="H29" s="112"/>
      <c r="I29" s="113"/>
      <c r="J29"/>
      <c r="K29"/>
      <c r="L29"/>
      <c r="M29"/>
      <c r="N29" t="s">
        <v>12</v>
      </c>
      <c r="O29"/>
    </row>
    <row r="30" spans="1:33" x14ac:dyDescent="0.25">
      <c r="B30" s="24" t="s">
        <v>62</v>
      </c>
      <c r="C30" t="s">
        <v>11</v>
      </c>
      <c r="F30" s="111"/>
      <c r="G30" s="112"/>
      <c r="H30" s="112"/>
      <c r="I30" s="113"/>
      <c r="N30" s="99" t="s">
        <v>12</v>
      </c>
      <c r="O30" s="99"/>
      <c r="P30" s="18"/>
      <c r="Q30" s="18"/>
      <c r="R30" s="18"/>
      <c r="S30" s="18"/>
      <c r="T30" s="18"/>
      <c r="U30" s="18"/>
      <c r="V30" s="18"/>
      <c r="W30" s="18"/>
      <c r="X30" s="18"/>
    </row>
    <row r="31" spans="1:33" x14ac:dyDescent="0.25">
      <c r="B31" s="24"/>
      <c r="C31" s="25" t="s">
        <v>73</v>
      </c>
      <c r="D31" s="26"/>
      <c r="E31" s="26"/>
      <c r="F31" s="27"/>
      <c r="G31" s="27"/>
      <c r="H31" s="27"/>
      <c r="I31" s="27"/>
      <c r="J31" s="26"/>
      <c r="K31" s="28">
        <f>IF(AG18&gt;1000,"!",IF(AG18&lt;1,0,_xlfn.DAYS(F30,F29)))</f>
        <v>0</v>
      </c>
      <c r="N31" s="26" t="s">
        <v>74</v>
      </c>
      <c r="O31" s="25"/>
      <c r="P31" s="26"/>
      <c r="Q31" s="26"/>
      <c r="R31" s="18"/>
      <c r="S31" s="18"/>
      <c r="T31" s="18"/>
      <c r="U31" s="18"/>
      <c r="V31" s="18"/>
      <c r="W31" s="18"/>
      <c r="X31" s="18"/>
    </row>
    <row r="32" spans="1:33" x14ac:dyDescent="0.25">
      <c r="B32" s="24"/>
      <c r="C32" s="25" t="s">
        <v>96</v>
      </c>
      <c r="D32" s="26"/>
      <c r="E32" s="26"/>
      <c r="F32" s="27"/>
      <c r="G32" s="27"/>
      <c r="H32" s="27"/>
      <c r="I32" s="27"/>
      <c r="J32" s="26"/>
      <c r="K32" s="29">
        <f>Blad1!AM2</f>
        <v>0</v>
      </c>
      <c r="N32" s="26" t="s">
        <v>97</v>
      </c>
      <c r="O32" s="25"/>
      <c r="P32" s="26"/>
      <c r="Q32" s="26"/>
      <c r="R32" s="18"/>
      <c r="S32" s="18"/>
      <c r="T32" s="18"/>
      <c r="U32" s="18"/>
      <c r="V32" s="18"/>
      <c r="W32" s="18"/>
      <c r="X32" s="18"/>
    </row>
    <row r="33" spans="1:35" x14ac:dyDescent="0.25"/>
    <row r="34" spans="1:35" x14ac:dyDescent="0.25">
      <c r="B34" s="14" t="s">
        <v>13</v>
      </c>
      <c r="C34" s="8"/>
      <c r="D34" t="s">
        <v>16</v>
      </c>
      <c r="I34" s="26" t="s">
        <v>197</v>
      </c>
      <c r="J34" s="26"/>
      <c r="K34" s="26"/>
      <c r="L34" s="26"/>
    </row>
    <row r="35" spans="1:35" x14ac:dyDescent="0.25">
      <c r="A35" s="99"/>
      <c r="B35" s="99"/>
      <c r="C35" s="8"/>
      <c r="D35" t="s">
        <v>196</v>
      </c>
      <c r="H35" t="s">
        <v>215</v>
      </c>
      <c r="AD35">
        <f>IF(C19="X",0,1)</f>
        <v>1</v>
      </c>
      <c r="AE35">
        <f>IF(C35="x",1,0)</f>
        <v>0</v>
      </c>
      <c r="AF35">
        <f>IF(C35="x",1,0)</f>
        <v>0</v>
      </c>
      <c r="AG35" s="26" t="s">
        <v>80</v>
      </c>
      <c r="AH35" s="6">
        <f>IF(AF35+AG10=2,7.5,9.5)*AE35*AD35</f>
        <v>0</v>
      </c>
    </row>
    <row r="36" spans="1:35" x14ac:dyDescent="0.25">
      <c r="A36" s="99"/>
      <c r="B36" s="99"/>
      <c r="N36" s="30"/>
      <c r="AD36">
        <f>IF(C19="X",0,1)</f>
        <v>1</v>
      </c>
      <c r="AF36">
        <f>IF(C39="x",1,0)</f>
        <v>0</v>
      </c>
      <c r="AG36" s="26" t="s">
        <v>81</v>
      </c>
      <c r="AH36" s="6">
        <f>IF(AF36=1,9.5,0)</f>
        <v>0</v>
      </c>
    </row>
    <row r="37" spans="1:35" x14ac:dyDescent="0.25">
      <c r="B37" s="14" t="s">
        <v>195</v>
      </c>
      <c r="C37" s="8"/>
      <c r="D37" s="99" t="s">
        <v>15</v>
      </c>
      <c r="E37" s="99"/>
      <c r="F37" s="99"/>
      <c r="G37" s="99"/>
      <c r="H37" s="99"/>
      <c r="I37" s="99"/>
      <c r="J37" s="99"/>
      <c r="K37" s="99"/>
      <c r="L37" s="99"/>
      <c r="M37" s="99"/>
      <c r="N37" s="99"/>
      <c r="O37" s="99"/>
      <c r="P37" s="99"/>
      <c r="Q37" s="99"/>
      <c r="AF37" s="14"/>
      <c r="AG37" s="78" t="s">
        <v>82</v>
      </c>
      <c r="AH37" s="84">
        <f>AH35+AH36</f>
        <v>0</v>
      </c>
    </row>
    <row r="38" spans="1:35" x14ac:dyDescent="0.25">
      <c r="A38" s="99"/>
      <c r="B38" s="99"/>
      <c r="C38" s="8"/>
      <c r="D38" s="99" t="s">
        <v>17</v>
      </c>
      <c r="E38" s="99"/>
      <c r="F38" s="99"/>
      <c r="G38" s="99"/>
      <c r="H38" s="99"/>
      <c r="I38" s="99"/>
      <c r="J38" s="99"/>
      <c r="K38" s="99"/>
      <c r="L38" s="99"/>
      <c r="M38" s="99"/>
      <c r="N38" s="99"/>
      <c r="O38" s="99"/>
      <c r="P38" s="99"/>
      <c r="Q38" s="99"/>
    </row>
    <row r="39" spans="1:35" x14ac:dyDescent="0.25">
      <c r="A39" s="99"/>
      <c r="B39" s="99"/>
      <c r="C39" s="8"/>
      <c r="D39" s="129" t="s">
        <v>216</v>
      </c>
      <c r="E39" s="129"/>
      <c r="F39" s="129"/>
      <c r="G39" s="129"/>
      <c r="H39" s="129"/>
      <c r="I39" s="129"/>
      <c r="J39" s="129"/>
      <c r="K39" s="129"/>
      <c r="L39" s="129"/>
      <c r="M39" s="129"/>
      <c r="N39" s="129"/>
      <c r="O39" s="129"/>
      <c r="P39" s="129"/>
      <c r="Q39" s="129"/>
      <c r="R39" s="129"/>
    </row>
    <row r="40" spans="1:35" x14ac:dyDescent="0.25">
      <c r="A40" s="16"/>
      <c r="B40" s="16"/>
      <c r="C40" s="73"/>
      <c r="D40" s="25" t="s">
        <v>16</v>
      </c>
      <c r="E40" s="25"/>
      <c r="F40" s="25"/>
      <c r="G40" s="25"/>
      <c r="H40" s="25"/>
      <c r="I40" s="25"/>
      <c r="J40" s="25"/>
      <c r="K40" s="16"/>
      <c r="L40" s="16"/>
      <c r="M40" s="16"/>
      <c r="N40" s="16"/>
      <c r="O40" s="16"/>
      <c r="P40" s="16"/>
      <c r="Q40" s="16"/>
      <c r="R40" s="16"/>
    </row>
    <row r="41" spans="1:35" x14ac:dyDescent="0.25">
      <c r="A41" s="16"/>
      <c r="B41" s="16"/>
      <c r="C41" s="25"/>
      <c r="D41" s="25"/>
      <c r="E41" s="25"/>
      <c r="F41" s="25"/>
      <c r="G41" s="25"/>
      <c r="H41" s="25"/>
      <c r="I41" s="25"/>
      <c r="J41" s="25"/>
      <c r="K41" s="16"/>
      <c r="L41" s="16"/>
      <c r="M41" s="16"/>
      <c r="N41" s="16"/>
      <c r="O41" s="16"/>
      <c r="P41" s="16"/>
      <c r="Q41" s="16"/>
      <c r="R41" s="16"/>
    </row>
    <row r="42" spans="1:35" x14ac:dyDescent="0.25">
      <c r="A42" s="16"/>
      <c r="B42" s="15" t="s">
        <v>190</v>
      </c>
      <c r="C42" s="16"/>
      <c r="D42" s="16"/>
      <c r="E42" s="16"/>
      <c r="F42" s="16"/>
      <c r="G42" s="16"/>
      <c r="H42" s="16"/>
      <c r="I42" s="16"/>
      <c r="J42" s="16"/>
      <c r="K42" s="16"/>
      <c r="L42" s="16"/>
      <c r="M42" s="16"/>
      <c r="N42" s="44" t="str">
        <f>Blad1!BE2</f>
        <v/>
      </c>
      <c r="O42" s="16"/>
      <c r="P42" s="16"/>
      <c r="Q42" s="16"/>
      <c r="R42" s="16"/>
    </row>
    <row r="43" spans="1:35" x14ac:dyDescent="0.25">
      <c r="A43" s="16"/>
      <c r="B43" s="16" t="s">
        <v>98</v>
      </c>
      <c r="C43" s="89">
        <f>Blad1!AJ2*AB10+Blad1!AO2*AA12</f>
        <v>0</v>
      </c>
      <c r="D43" s="89"/>
      <c r="E43" s="89"/>
      <c r="F43" s="89"/>
      <c r="G43" s="31"/>
      <c r="H43" s="25" t="s">
        <v>100</v>
      </c>
      <c r="I43" s="26"/>
      <c r="J43" s="26"/>
      <c r="K43" s="25"/>
      <c r="L43" s="25"/>
      <c r="M43" s="25"/>
      <c r="N43" s="76">
        <f>IFERROR(C43/K32,0)</f>
        <v>0</v>
      </c>
      <c r="O43" s="76"/>
      <c r="Q43" s="25" t="s">
        <v>200</v>
      </c>
      <c r="R43" s="26"/>
      <c r="S43" s="89">
        <f>IFERROR(C43/K32,0)</f>
        <v>0</v>
      </c>
      <c r="T43" s="89"/>
      <c r="U43" s="76"/>
    </row>
    <row r="44" spans="1:35" x14ac:dyDescent="0.25">
      <c r="A44" s="16"/>
      <c r="B44" s="16" t="s">
        <v>99</v>
      </c>
      <c r="C44" s="98">
        <f>(C22*N17+C25*T25)*Y17+C26*N26*Y20+(C22*(N16*12)+(T25+10.72)*C25)*Y16+'Reserve-onderdelen'!H51*Y20+Y19*35*Y20*C22</f>
        <v>0</v>
      </c>
      <c r="D44" s="98"/>
      <c r="E44" s="98"/>
      <c r="F44" s="98"/>
      <c r="G44" s="26"/>
      <c r="H44" s="25" t="s">
        <v>100</v>
      </c>
      <c r="I44" s="26"/>
      <c r="J44" s="26"/>
      <c r="K44" s="25"/>
      <c r="L44" s="25"/>
      <c r="M44" s="25"/>
      <c r="N44" s="32">
        <f>(C22*AG16+AG25*C25)/12</f>
        <v>0</v>
      </c>
      <c r="O44" s="16"/>
      <c r="P44" s="16"/>
      <c r="Q44" s="16"/>
      <c r="R44" s="16"/>
    </row>
    <row r="45" spans="1:35" x14ac:dyDescent="0.25">
      <c r="A45" s="16"/>
      <c r="B45" s="16" t="s">
        <v>79</v>
      </c>
      <c r="C45" s="97">
        <f>Blad1!BA2</f>
        <v>0</v>
      </c>
      <c r="D45" s="97"/>
      <c r="E45" s="97"/>
      <c r="F45" s="97"/>
      <c r="O45" s="16"/>
      <c r="P45" s="16"/>
      <c r="Q45" s="16"/>
      <c r="R45" s="16"/>
    </row>
    <row r="46" spans="1:35" x14ac:dyDescent="0.25"/>
    <row r="47" spans="1:35" s="14" customFormat="1" x14ac:dyDescent="0.25">
      <c r="A47"/>
      <c r="B47" s="88" t="s">
        <v>69</v>
      </c>
      <c r="C47" s="88"/>
      <c r="D47" s="88"/>
      <c r="E47" s="88"/>
      <c r="F47" s="88"/>
      <c r="G47" s="88"/>
      <c r="H47" s="88"/>
      <c r="I47" s="88"/>
      <c r="J47" s="88"/>
      <c r="K47" s="88"/>
      <c r="L47" s="88"/>
      <c r="M47" s="88"/>
      <c r="N47" s="88"/>
    </row>
    <row r="48" spans="1:35" s="14" customFormat="1" x14ac:dyDescent="0.25">
      <c r="A48"/>
      <c r="B48" t="s">
        <v>210</v>
      </c>
      <c r="C48" s="94"/>
      <c r="D48" s="95"/>
      <c r="E48" s="95"/>
      <c r="F48" s="95"/>
      <c r="G48" s="95"/>
      <c r="H48" s="95"/>
      <c r="I48" s="95"/>
      <c r="J48" s="95"/>
      <c r="K48" s="95"/>
      <c r="L48" s="95"/>
      <c r="M48" s="95"/>
      <c r="N48" s="96"/>
      <c r="AG48">
        <f>IF(ISTEXT(C48),1,0)</f>
        <v>0</v>
      </c>
      <c r="AH48">
        <f>IF(ISNUMBER(C55),1,0)</f>
        <v>0</v>
      </c>
      <c r="AI48" s="14">
        <f>AG48+AH48</f>
        <v>0</v>
      </c>
    </row>
    <row r="49" spans="1:35" ht="15" customHeight="1" x14ac:dyDescent="0.25">
      <c r="B49" t="s">
        <v>21</v>
      </c>
      <c r="C49" s="94"/>
      <c r="D49" s="95"/>
      <c r="E49" s="95"/>
      <c r="F49" s="95"/>
      <c r="G49" s="95"/>
      <c r="H49" s="95"/>
      <c r="I49" s="95"/>
      <c r="J49" s="95"/>
      <c r="K49" s="95"/>
      <c r="L49" s="95"/>
      <c r="M49" s="95"/>
      <c r="N49" s="96"/>
      <c r="O49" s="33"/>
    </row>
    <row r="50" spans="1:35" ht="15" customHeight="1" x14ac:dyDescent="0.25">
      <c r="B50" t="s">
        <v>203</v>
      </c>
      <c r="C50" s="94"/>
      <c r="D50" s="95"/>
      <c r="E50" s="95"/>
      <c r="F50" s="95"/>
      <c r="G50" s="110"/>
      <c r="H50" s="110"/>
      <c r="I50" s="110"/>
      <c r="J50" s="110"/>
      <c r="K50" s="110"/>
      <c r="L50" s="110"/>
      <c r="M50" s="110"/>
      <c r="N50" s="126"/>
      <c r="O50" s="33"/>
    </row>
    <row r="51" spans="1:35" ht="15" customHeight="1" x14ac:dyDescent="0.25">
      <c r="B51" t="s">
        <v>22</v>
      </c>
      <c r="C51" s="94"/>
      <c r="D51" s="95"/>
      <c r="E51" s="95"/>
      <c r="F51" s="94"/>
      <c r="G51" s="95"/>
      <c r="H51" s="95"/>
      <c r="I51" s="95"/>
      <c r="J51" s="95"/>
      <c r="K51" s="95"/>
      <c r="L51" s="95"/>
      <c r="M51" s="95"/>
      <c r="N51" s="96"/>
      <c r="AG51" t="s">
        <v>220</v>
      </c>
    </row>
    <row r="52" spans="1:35" ht="15" customHeight="1" x14ac:dyDescent="0.25">
      <c r="B52" t="s">
        <v>23</v>
      </c>
      <c r="C52" s="94"/>
      <c r="D52" s="95"/>
      <c r="E52" s="95"/>
      <c r="F52" s="95"/>
      <c r="G52" s="127"/>
      <c r="H52" s="127"/>
      <c r="I52" s="127"/>
      <c r="J52" s="127"/>
      <c r="K52" s="127"/>
      <c r="L52" s="127"/>
      <c r="M52" s="127"/>
      <c r="N52" s="128"/>
      <c r="O52" s="33"/>
      <c r="AG52" t="s">
        <v>221</v>
      </c>
    </row>
    <row r="53" spans="1:35" ht="15" customHeight="1" x14ac:dyDescent="0.25">
      <c r="B53" t="s">
        <v>24</v>
      </c>
      <c r="C53" s="91"/>
      <c r="D53" s="92"/>
      <c r="E53" s="92"/>
      <c r="F53" s="92"/>
      <c r="G53" s="92"/>
      <c r="H53" s="92"/>
      <c r="I53" s="92"/>
      <c r="J53" s="92"/>
      <c r="K53" s="92"/>
      <c r="L53" s="92"/>
      <c r="M53" s="92"/>
      <c r="N53" s="93"/>
      <c r="O53" s="33"/>
      <c r="AG53" t="s">
        <v>222</v>
      </c>
    </row>
    <row r="54" spans="1:35" ht="15" customHeight="1" x14ac:dyDescent="0.25">
      <c r="B54" t="s">
        <v>29</v>
      </c>
      <c r="C54" s="94"/>
      <c r="D54" s="95"/>
      <c r="E54" s="95"/>
      <c r="F54" s="95"/>
      <c r="G54" s="95"/>
      <c r="H54" s="95"/>
      <c r="I54" s="95"/>
      <c r="J54" s="95"/>
      <c r="K54" s="95"/>
      <c r="L54" s="95"/>
      <c r="M54" s="95"/>
      <c r="N54" s="96"/>
      <c r="O54" s="33"/>
      <c r="AG54" t="s">
        <v>223</v>
      </c>
      <c r="AI54">
        <v>18</v>
      </c>
    </row>
    <row r="55" spans="1:35" ht="15" customHeight="1" x14ac:dyDescent="0.25">
      <c r="B55" t="s">
        <v>204</v>
      </c>
      <c r="C55" s="85"/>
      <c r="D55" s="86"/>
      <c r="E55" s="86"/>
      <c r="F55" s="87"/>
      <c r="G55" s="81"/>
      <c r="H55" s="80"/>
      <c r="I55" s="80"/>
      <c r="J55" s="80"/>
      <c r="K55" s="80"/>
      <c r="L55" s="80"/>
      <c r="M55" s="80"/>
      <c r="N55" s="82" t="s">
        <v>206</v>
      </c>
      <c r="P55" s="18"/>
      <c r="AF55" s="3"/>
      <c r="AG55" s="3">
        <f ca="1">TODAY()</f>
        <v>45459</v>
      </c>
      <c r="AH55" s="79">
        <f ca="1">EDATE(AG55,AI55)</f>
        <v>38884</v>
      </c>
      <c r="AI55">
        <f>AI54*-12</f>
        <v>-216</v>
      </c>
    </row>
    <row r="56" spans="1:35" ht="15" customHeight="1" x14ac:dyDescent="0.25">
      <c r="B56" s="26" t="s">
        <v>48</v>
      </c>
      <c r="C56" s="110"/>
      <c r="D56" s="110"/>
      <c r="E56" s="110"/>
      <c r="F56" s="110"/>
      <c r="G56" s="110"/>
      <c r="H56" s="110"/>
      <c r="I56" s="110"/>
      <c r="J56" s="110"/>
      <c r="K56" s="110"/>
      <c r="L56" s="110"/>
      <c r="M56" s="110"/>
      <c r="N56" s="110"/>
      <c r="O56" s="1"/>
      <c r="P56" s="1"/>
      <c r="Q56" s="1"/>
      <c r="R56" s="1"/>
      <c r="S56" s="1"/>
      <c r="T56" s="1"/>
      <c r="U56" s="1"/>
    </row>
    <row r="57" spans="1:35" ht="4.5" customHeight="1" x14ac:dyDescent="0.25">
      <c r="O57" s="1"/>
      <c r="P57" s="1"/>
      <c r="Q57" s="1"/>
      <c r="R57" s="1"/>
      <c r="S57" s="1"/>
      <c r="T57" s="1"/>
      <c r="U57" s="1"/>
      <c r="V57" s="1"/>
      <c r="W57" s="1"/>
      <c r="X57" s="1"/>
    </row>
    <row r="58" spans="1:35" ht="15" customHeight="1" x14ac:dyDescent="0.25">
      <c r="B58" t="s">
        <v>191</v>
      </c>
      <c r="C58" s="8"/>
      <c r="D58" t="s">
        <v>72</v>
      </c>
      <c r="G58" s="8" t="s">
        <v>66</v>
      </c>
      <c r="H58" t="s">
        <v>71</v>
      </c>
      <c r="O58" s="1"/>
      <c r="P58" s="1"/>
      <c r="Q58" s="1"/>
      <c r="R58" s="1"/>
      <c r="S58" s="1"/>
      <c r="T58" s="1"/>
      <c r="U58" s="1"/>
      <c r="V58" s="1"/>
      <c r="W58" s="1"/>
      <c r="X58" s="1"/>
    </row>
    <row r="59" spans="1:35" x14ac:dyDescent="0.25"/>
    <row r="60" spans="1:35" x14ac:dyDescent="0.25">
      <c r="B60" s="14" t="s">
        <v>27</v>
      </c>
      <c r="C60" s="14"/>
      <c r="D60" s="14"/>
      <c r="E60" s="14"/>
      <c r="F60" s="14"/>
      <c r="G60" s="14"/>
      <c r="H60" s="14"/>
      <c r="I60" s="14"/>
      <c r="J60" s="14"/>
      <c r="K60" s="14"/>
      <c r="L60" s="14"/>
      <c r="M60" s="14"/>
      <c r="N60" s="14"/>
      <c r="O60" s="14"/>
      <c r="P60" s="14"/>
      <c r="Q60" s="14"/>
      <c r="R60" s="14"/>
      <c r="S60" s="14"/>
      <c r="T60" s="14"/>
      <c r="U60" s="14"/>
      <c r="V60" s="14"/>
      <c r="W60" s="14"/>
      <c r="X60" s="14"/>
    </row>
    <row r="61" spans="1:35" ht="15" customHeight="1" x14ac:dyDescent="0.25">
      <c r="B61" s="90" t="s">
        <v>92</v>
      </c>
      <c r="C61" s="90"/>
      <c r="D61" s="90"/>
      <c r="E61" s="90"/>
      <c r="F61" s="90"/>
      <c r="G61" s="90"/>
      <c r="H61" s="90"/>
      <c r="I61" s="90"/>
      <c r="J61" s="90"/>
      <c r="K61" s="90"/>
      <c r="L61" s="90"/>
      <c r="M61" s="90"/>
      <c r="N61" s="90"/>
      <c r="O61" s="90"/>
      <c r="P61" s="90"/>
      <c r="Q61" s="90"/>
      <c r="R61" s="90"/>
      <c r="S61" s="90"/>
      <c r="T61" s="90"/>
      <c r="AG61">
        <f>IF(C63="Geen afwijkend adres",0,1)</f>
        <v>0</v>
      </c>
      <c r="AH61">
        <f>IF(C63="",0,1)</f>
        <v>1</v>
      </c>
      <c r="AI61">
        <f>AG61+AH61</f>
        <v>1</v>
      </c>
    </row>
    <row r="62" spans="1:35" x14ac:dyDescent="0.25">
      <c r="B62" s="90"/>
      <c r="C62" s="90"/>
      <c r="D62" s="90"/>
      <c r="E62" s="90"/>
      <c r="F62" s="90"/>
      <c r="G62" s="90"/>
      <c r="H62" s="90"/>
      <c r="I62" s="90"/>
      <c r="J62" s="90"/>
      <c r="K62" s="90"/>
      <c r="L62" s="90"/>
      <c r="M62" s="90"/>
      <c r="N62" s="90"/>
      <c r="O62" s="90"/>
      <c r="P62" s="90"/>
      <c r="Q62" s="90"/>
      <c r="R62" s="90"/>
      <c r="S62" s="90"/>
      <c r="T62" s="90"/>
    </row>
    <row r="63" spans="1:35" ht="15" customHeight="1" x14ac:dyDescent="0.25">
      <c r="A63" s="105"/>
      <c r="B63" s="106"/>
      <c r="C63" s="100" t="s">
        <v>65</v>
      </c>
      <c r="D63" s="101"/>
      <c r="E63" s="101"/>
      <c r="F63" s="101"/>
      <c r="G63" s="101"/>
      <c r="H63" s="101"/>
      <c r="I63" s="101"/>
      <c r="J63" s="101"/>
      <c r="K63" s="101"/>
      <c r="L63" s="101"/>
      <c r="M63" s="101"/>
      <c r="N63" s="102"/>
      <c r="AF63" s="26" t="s">
        <v>65</v>
      </c>
      <c r="AI63">
        <f>_xlfn.IFS(SUM(C22:C27)=0,0)</f>
        <v>0</v>
      </c>
    </row>
    <row r="64" spans="1:35" ht="15" customHeight="1" x14ac:dyDescent="0.25">
      <c r="A64" s="1"/>
      <c r="B64" s="25" t="s">
        <v>60</v>
      </c>
      <c r="C64" s="104"/>
      <c r="D64" s="104"/>
      <c r="E64" s="104"/>
      <c r="F64" s="104"/>
      <c r="G64" s="104"/>
      <c r="H64" s="104"/>
      <c r="I64" s="104"/>
      <c r="J64" s="104"/>
      <c r="K64" s="104"/>
      <c r="L64" s="104"/>
      <c r="M64" s="104"/>
      <c r="N64" s="104"/>
      <c r="AF64" s="25" t="s">
        <v>58</v>
      </c>
      <c r="AI64">
        <f>IF(C63="Verzending naar postNL-punt",1,0)</f>
        <v>0</v>
      </c>
    </row>
    <row r="65" spans="1:32" ht="15" customHeight="1" x14ac:dyDescent="0.25">
      <c r="A65" s="1"/>
      <c r="B65" s="25" t="s">
        <v>63</v>
      </c>
      <c r="C65" s="104"/>
      <c r="D65" s="104"/>
      <c r="E65" s="104"/>
      <c r="F65" s="104"/>
      <c r="G65" s="104"/>
      <c r="H65" s="104"/>
      <c r="I65" s="104"/>
      <c r="J65" s="104"/>
      <c r="K65" s="104"/>
      <c r="L65" s="104"/>
      <c r="M65" s="104"/>
      <c r="N65" s="104"/>
      <c r="AF65" s="25" t="s">
        <v>55</v>
      </c>
    </row>
    <row r="66" spans="1:32" s="16" customFormat="1" x14ac:dyDescent="0.25">
      <c r="A66"/>
      <c r="B66" s="26" t="s">
        <v>203</v>
      </c>
      <c r="C66" s="104"/>
      <c r="D66" s="104"/>
      <c r="E66" s="104"/>
      <c r="F66" s="104"/>
      <c r="G66" s="104"/>
      <c r="H66" s="104"/>
      <c r="I66" s="104"/>
      <c r="J66" s="104"/>
      <c r="K66" s="104"/>
      <c r="L66" s="104"/>
      <c r="M66" s="104"/>
      <c r="N66" s="104"/>
      <c r="O66"/>
      <c r="P66"/>
      <c r="Q66"/>
      <c r="R66"/>
      <c r="S66"/>
      <c r="T66"/>
      <c r="U66"/>
      <c r="V66"/>
      <c r="W66"/>
      <c r="X66"/>
    </row>
    <row r="67" spans="1:32" ht="15" customHeight="1" x14ac:dyDescent="0.25">
      <c r="B67" s="26" t="s">
        <v>22</v>
      </c>
      <c r="C67" s="103"/>
      <c r="D67" s="103"/>
      <c r="E67" s="103"/>
      <c r="F67" s="103"/>
      <c r="G67" s="103"/>
      <c r="H67" s="103"/>
      <c r="I67" s="103"/>
      <c r="J67" s="103"/>
      <c r="K67" s="103"/>
      <c r="L67" s="103"/>
      <c r="M67" s="103"/>
      <c r="N67" s="103"/>
      <c r="O67" s="16"/>
      <c r="P67" s="16"/>
      <c r="Q67" s="16"/>
      <c r="R67" s="16"/>
      <c r="S67" s="16"/>
      <c r="T67" s="16"/>
      <c r="U67" s="16"/>
      <c r="V67" s="16"/>
      <c r="W67" s="16"/>
      <c r="X67" s="16"/>
    </row>
    <row r="68" spans="1:32" x14ac:dyDescent="0.25">
      <c r="B68" s="26" t="s">
        <v>23</v>
      </c>
      <c r="C68" s="104"/>
      <c r="D68" s="104"/>
      <c r="E68" s="104"/>
      <c r="F68" s="104"/>
      <c r="G68" s="104"/>
      <c r="H68" s="104"/>
      <c r="I68" s="104"/>
      <c r="J68" s="104"/>
      <c r="K68" s="104"/>
      <c r="L68" s="104"/>
      <c r="M68" s="104"/>
      <c r="N68" s="104"/>
      <c r="O68" s="16"/>
      <c r="P68" s="16"/>
      <c r="Q68" s="16"/>
      <c r="R68" s="16"/>
      <c r="S68" s="16"/>
      <c r="T68" s="16"/>
      <c r="U68" s="16"/>
      <c r="V68" s="16"/>
      <c r="W68" s="16"/>
      <c r="X68" s="16"/>
      <c r="AF68" s="16"/>
    </row>
    <row r="69" spans="1:32" ht="2.25" customHeight="1" x14ac:dyDescent="0.25">
      <c r="A69" s="16"/>
      <c r="B69" s="88" t="s">
        <v>28</v>
      </c>
      <c r="C69" s="88"/>
      <c r="D69" s="88"/>
      <c r="E69" s="88"/>
      <c r="F69" s="88"/>
      <c r="G69" s="88"/>
      <c r="H69" s="88"/>
      <c r="I69" s="88"/>
      <c r="J69" s="88"/>
      <c r="K69" s="88"/>
      <c r="L69" s="88"/>
      <c r="M69" s="88"/>
      <c r="N69" s="88"/>
      <c r="O69" s="14"/>
      <c r="P69" s="14"/>
      <c r="Q69" s="14"/>
      <c r="R69" s="14"/>
      <c r="S69" s="14"/>
      <c r="T69" s="14"/>
      <c r="U69" s="14"/>
      <c r="V69" s="14"/>
      <c r="W69" s="14"/>
      <c r="X69" s="14"/>
    </row>
    <row r="70" spans="1:32" x14ac:dyDescent="0.25">
      <c r="B70" s="115"/>
      <c r="C70" s="115"/>
      <c r="D70" s="115"/>
      <c r="E70" s="115"/>
      <c r="F70" s="115"/>
      <c r="G70" s="115"/>
      <c r="H70" s="115"/>
      <c r="I70" s="115"/>
      <c r="J70" s="115"/>
      <c r="K70" s="115"/>
      <c r="L70" s="115"/>
      <c r="M70" s="115"/>
      <c r="N70" s="115"/>
      <c r="O70" s="14"/>
      <c r="P70" s="14"/>
      <c r="Q70" s="14"/>
      <c r="R70" s="14"/>
      <c r="S70" s="14"/>
      <c r="T70" s="14"/>
      <c r="U70" s="14"/>
      <c r="V70" s="14"/>
      <c r="W70" s="14"/>
      <c r="X70" s="14"/>
    </row>
    <row r="71" spans="1:32" x14ac:dyDescent="0.25">
      <c r="B71" s="116"/>
      <c r="C71" s="117"/>
      <c r="D71" s="117"/>
      <c r="E71" s="117"/>
      <c r="F71" s="117"/>
      <c r="G71" s="117"/>
      <c r="H71" s="117"/>
      <c r="I71" s="117"/>
      <c r="J71" s="117"/>
      <c r="K71" s="117"/>
      <c r="L71" s="117"/>
      <c r="M71" s="117"/>
      <c r="N71" s="117"/>
      <c r="O71" s="117"/>
      <c r="P71" s="117"/>
      <c r="Q71" s="117"/>
      <c r="R71" s="117"/>
      <c r="S71" s="117"/>
      <c r="T71" s="118"/>
    </row>
    <row r="72" spans="1:32" x14ac:dyDescent="0.25">
      <c r="B72" s="119"/>
      <c r="C72" s="120"/>
      <c r="D72" s="120"/>
      <c r="E72" s="120"/>
      <c r="F72" s="120"/>
      <c r="G72" s="120"/>
      <c r="H72" s="120"/>
      <c r="I72" s="120"/>
      <c r="J72" s="120"/>
      <c r="K72" s="120"/>
      <c r="L72" s="120"/>
      <c r="M72" s="120"/>
      <c r="N72" s="120"/>
      <c r="O72" s="120"/>
      <c r="P72" s="120"/>
      <c r="Q72" s="120"/>
      <c r="R72" s="120"/>
      <c r="S72" s="120"/>
      <c r="T72" s="121"/>
    </row>
    <row r="73" spans="1:32" x14ac:dyDescent="0.25">
      <c r="B73" s="119"/>
      <c r="C73" s="120"/>
      <c r="D73" s="120"/>
      <c r="E73" s="120"/>
      <c r="F73" s="120"/>
      <c r="G73" s="120"/>
      <c r="H73" s="120"/>
      <c r="I73" s="120"/>
      <c r="J73" s="120"/>
      <c r="K73" s="120"/>
      <c r="L73" s="120"/>
      <c r="M73" s="120"/>
      <c r="N73" s="120"/>
      <c r="O73" s="120"/>
      <c r="P73" s="120"/>
      <c r="Q73" s="120"/>
      <c r="R73" s="120"/>
      <c r="S73" s="120"/>
      <c r="T73" s="121"/>
    </row>
    <row r="74" spans="1:32" x14ac:dyDescent="0.25">
      <c r="B74" s="119"/>
      <c r="C74" s="120"/>
      <c r="D74" s="120"/>
      <c r="E74" s="120"/>
      <c r="F74" s="120"/>
      <c r="G74" s="120"/>
      <c r="H74" s="120"/>
      <c r="I74" s="120"/>
      <c r="J74" s="120"/>
      <c r="K74" s="120"/>
      <c r="L74" s="120"/>
      <c r="M74" s="120"/>
      <c r="N74" s="120"/>
      <c r="O74" s="120"/>
      <c r="P74" s="120"/>
      <c r="Q74" s="120"/>
      <c r="R74" s="120"/>
      <c r="S74" s="120"/>
      <c r="T74" s="121"/>
    </row>
    <row r="75" spans="1:32" x14ac:dyDescent="0.25">
      <c r="B75" s="122"/>
      <c r="C75" s="123"/>
      <c r="D75" s="123"/>
      <c r="E75" s="123"/>
      <c r="F75" s="123"/>
      <c r="G75" s="123"/>
      <c r="H75" s="123"/>
      <c r="I75" s="123"/>
      <c r="J75" s="123"/>
      <c r="K75" s="123"/>
      <c r="L75" s="123"/>
      <c r="M75" s="123"/>
      <c r="N75" s="123"/>
      <c r="O75" s="123"/>
      <c r="P75" s="123"/>
      <c r="Q75" s="123"/>
      <c r="R75" s="123"/>
      <c r="S75" s="123"/>
      <c r="T75" s="124"/>
    </row>
    <row r="76" spans="1:32" x14ac:dyDescent="0.25"/>
    <row r="77" spans="1:32" x14ac:dyDescent="0.25">
      <c r="B77" s="114" t="s">
        <v>26</v>
      </c>
      <c r="C77" s="114"/>
      <c r="D77" s="114"/>
      <c r="E77" s="114"/>
      <c r="F77" s="114"/>
      <c r="G77" s="114"/>
      <c r="H77" s="114"/>
      <c r="I77" s="114"/>
      <c r="J77" s="114"/>
      <c r="K77" s="114"/>
      <c r="L77" s="114"/>
      <c r="M77" s="114"/>
      <c r="N77" s="114"/>
      <c r="O77" s="114"/>
      <c r="P77" s="114"/>
      <c r="Q77" s="114"/>
      <c r="R77" s="114"/>
      <c r="S77" s="114"/>
      <c r="T77" s="36"/>
      <c r="U77" s="36"/>
      <c r="V77" s="36"/>
      <c r="W77" s="36"/>
      <c r="X77" s="36"/>
    </row>
    <row r="78" spans="1:32" x14ac:dyDescent="0.25">
      <c r="B78" s="35"/>
      <c r="C78" s="35"/>
      <c r="D78" s="35"/>
      <c r="E78" s="35"/>
      <c r="F78" s="35"/>
      <c r="G78" s="35"/>
      <c r="H78" s="35"/>
      <c r="I78" s="35"/>
      <c r="J78" s="35"/>
      <c r="K78" s="35"/>
      <c r="L78" s="35"/>
      <c r="M78" s="35"/>
      <c r="N78" s="35"/>
      <c r="O78" s="35"/>
      <c r="P78" s="35"/>
      <c r="Q78" s="35"/>
      <c r="R78" s="35"/>
      <c r="S78" s="35"/>
      <c r="T78" s="36"/>
      <c r="U78" s="36"/>
      <c r="V78" s="36"/>
      <c r="W78" s="36"/>
      <c r="X78" s="36"/>
    </row>
    <row r="79" spans="1:32" ht="14.25" customHeight="1" x14ac:dyDescent="0.25">
      <c r="B79" s="37" t="s">
        <v>176</v>
      </c>
      <c r="C79" s="35"/>
      <c r="D79" s="35"/>
      <c r="E79" s="35"/>
      <c r="F79" s="35"/>
      <c r="G79" s="35"/>
      <c r="H79" s="35"/>
      <c r="I79" s="35"/>
      <c r="J79" s="35"/>
      <c r="K79" s="35"/>
      <c r="L79" s="35"/>
      <c r="M79" s="35"/>
      <c r="N79" s="35"/>
      <c r="O79" s="35"/>
      <c r="P79" s="35"/>
      <c r="Q79" s="35"/>
      <c r="R79" s="35"/>
      <c r="S79" s="35"/>
      <c r="T79" s="36"/>
      <c r="U79" s="36"/>
      <c r="V79" s="36"/>
      <c r="W79" s="36"/>
      <c r="X79" s="36"/>
    </row>
    <row r="80" spans="1:32" x14ac:dyDescent="0.25">
      <c r="B80" s="90" t="s">
        <v>189</v>
      </c>
      <c r="C80" s="90"/>
      <c r="D80" s="90"/>
      <c r="E80" s="90"/>
      <c r="F80" s="90"/>
      <c r="G80" s="90"/>
      <c r="H80" s="90"/>
      <c r="I80" s="90"/>
      <c r="J80" s="90"/>
      <c r="K80" s="90"/>
      <c r="L80" s="90"/>
      <c r="M80" s="90"/>
      <c r="N80" s="90"/>
      <c r="O80" s="90"/>
      <c r="P80" s="90"/>
      <c r="Q80" s="90"/>
      <c r="R80" s="90"/>
      <c r="S80" s="90"/>
      <c r="T80" s="90"/>
      <c r="U80" s="36"/>
      <c r="V80" s="36"/>
      <c r="W80" s="36"/>
      <c r="X80" s="36"/>
    </row>
    <row r="81" spans="1:24" ht="16.5" customHeight="1" x14ac:dyDescent="0.25">
      <c r="B81" s="90"/>
      <c r="C81" s="90"/>
      <c r="D81" s="90"/>
      <c r="E81" s="90"/>
      <c r="F81" s="90"/>
      <c r="G81" s="90"/>
      <c r="H81" s="90"/>
      <c r="I81" s="90"/>
      <c r="J81" s="90"/>
      <c r="K81" s="90"/>
      <c r="L81" s="90"/>
      <c r="M81" s="90"/>
      <c r="N81" s="90"/>
      <c r="O81" s="90"/>
      <c r="P81" s="90"/>
      <c r="Q81" s="90"/>
      <c r="R81" s="90"/>
      <c r="S81" s="90"/>
      <c r="T81" s="90"/>
      <c r="U81" s="36"/>
      <c r="V81" s="36"/>
      <c r="W81" s="36"/>
      <c r="X81" s="36"/>
    </row>
    <row r="82" spans="1:24" ht="16.5" customHeight="1" x14ac:dyDescent="0.25">
      <c r="B82" s="34"/>
      <c r="C82" s="34"/>
      <c r="D82" s="34"/>
      <c r="E82" s="34"/>
      <c r="F82" s="34"/>
      <c r="G82" s="34"/>
      <c r="H82" s="34"/>
      <c r="I82" s="34"/>
      <c r="J82" s="34"/>
      <c r="K82" s="34"/>
      <c r="L82" s="34"/>
      <c r="M82" s="34"/>
      <c r="N82" s="34"/>
      <c r="O82" s="34"/>
      <c r="P82" s="34"/>
      <c r="Q82" s="34"/>
      <c r="R82" s="34"/>
      <c r="S82" s="34"/>
      <c r="T82" s="34"/>
      <c r="U82" s="36"/>
      <c r="V82" s="36"/>
      <c r="W82" s="36"/>
      <c r="X82" s="36"/>
    </row>
    <row r="83" spans="1:24" ht="15" customHeight="1" x14ac:dyDescent="0.25">
      <c r="B83" s="37" t="s">
        <v>183</v>
      </c>
      <c r="C83" s="34"/>
      <c r="D83" s="34"/>
      <c r="E83" s="34"/>
      <c r="F83" s="34"/>
      <c r="G83" s="34"/>
      <c r="H83" s="34"/>
      <c r="I83" s="34"/>
      <c r="J83" s="34"/>
      <c r="K83" s="34"/>
      <c r="L83" s="34"/>
      <c r="M83" s="34"/>
      <c r="N83" s="34"/>
      <c r="O83" s="34"/>
      <c r="P83" s="34"/>
      <c r="Q83" s="34"/>
      <c r="R83" s="34"/>
      <c r="S83" s="34"/>
      <c r="T83" s="34"/>
      <c r="U83" s="36"/>
      <c r="V83" s="36"/>
      <c r="W83" s="36"/>
      <c r="X83" s="36"/>
    </row>
    <row r="84" spans="1:24" ht="81" customHeight="1" x14ac:dyDescent="0.25">
      <c r="B84" s="90" t="s">
        <v>201</v>
      </c>
      <c r="C84" s="90"/>
      <c r="D84" s="90"/>
      <c r="E84" s="90"/>
      <c r="F84" s="90"/>
      <c r="G84" s="90"/>
      <c r="H84" s="90"/>
      <c r="I84" s="90"/>
      <c r="J84" s="90"/>
      <c r="K84" s="90"/>
      <c r="L84" s="90"/>
      <c r="M84" s="90"/>
      <c r="N84" s="90"/>
      <c r="O84" s="90"/>
      <c r="P84" s="90"/>
      <c r="Q84" s="90"/>
      <c r="R84" s="90"/>
      <c r="S84" s="90"/>
      <c r="T84" s="90"/>
      <c r="U84" s="36"/>
      <c r="V84" s="36"/>
      <c r="W84" s="36"/>
      <c r="X84" s="36"/>
    </row>
    <row r="85" spans="1:24" x14ac:dyDescent="0.25">
      <c r="B85" s="34"/>
      <c r="C85" s="34"/>
      <c r="D85" s="34"/>
      <c r="E85" s="34"/>
      <c r="F85" s="34"/>
      <c r="G85" s="34"/>
      <c r="H85" s="34"/>
      <c r="I85" s="34"/>
      <c r="J85" s="34"/>
      <c r="K85" s="34"/>
      <c r="L85" s="34"/>
      <c r="M85" s="34"/>
      <c r="N85" s="34"/>
      <c r="O85" s="34"/>
      <c r="P85" s="34"/>
      <c r="Q85" s="34"/>
      <c r="R85" s="34"/>
      <c r="S85" s="34"/>
      <c r="T85" s="34"/>
      <c r="U85" s="36"/>
      <c r="V85" s="36"/>
      <c r="W85" s="36"/>
      <c r="X85" s="36"/>
    </row>
    <row r="86" spans="1:24" x14ac:dyDescent="0.25">
      <c r="B86" s="37" t="s">
        <v>101</v>
      </c>
      <c r="C86" s="35"/>
      <c r="D86" s="35"/>
      <c r="E86" s="35"/>
      <c r="F86" s="35"/>
      <c r="G86" s="35"/>
      <c r="H86" s="35"/>
      <c r="I86" s="35"/>
      <c r="J86" s="35"/>
      <c r="K86" s="35"/>
      <c r="L86" s="35"/>
      <c r="M86" s="35"/>
      <c r="N86" s="35"/>
      <c r="O86" s="35"/>
      <c r="P86" s="35"/>
      <c r="Q86" s="35"/>
      <c r="R86" s="35"/>
      <c r="S86" s="35"/>
      <c r="T86" s="36"/>
      <c r="U86" s="36"/>
      <c r="V86" s="36"/>
      <c r="W86" s="36"/>
      <c r="X86" s="36"/>
    </row>
    <row r="87" spans="1:24" x14ac:dyDescent="0.25">
      <c r="B87" s="90" t="s">
        <v>180</v>
      </c>
      <c r="C87" s="90"/>
      <c r="D87" s="90"/>
      <c r="E87" s="90"/>
      <c r="F87" s="90"/>
      <c r="G87" s="90"/>
      <c r="H87" s="90"/>
      <c r="I87" s="90"/>
      <c r="J87" s="90"/>
      <c r="K87" s="90"/>
      <c r="L87" s="90"/>
      <c r="M87" s="90"/>
      <c r="N87" s="90"/>
      <c r="O87" s="90"/>
      <c r="P87" s="90"/>
      <c r="Q87" s="90"/>
      <c r="R87" s="90"/>
      <c r="S87" s="90"/>
      <c r="T87" s="90"/>
      <c r="U87" s="36"/>
      <c r="V87" s="36"/>
      <c r="W87" s="36"/>
      <c r="X87" s="36"/>
    </row>
    <row r="88" spans="1:24" x14ac:dyDescent="0.25">
      <c r="B88" s="90"/>
      <c r="C88" s="90"/>
      <c r="D88" s="90"/>
      <c r="E88" s="90"/>
      <c r="F88" s="90"/>
      <c r="G88" s="90"/>
      <c r="H88" s="90"/>
      <c r="I88" s="90"/>
      <c r="J88" s="90"/>
      <c r="K88" s="90"/>
      <c r="L88" s="90"/>
      <c r="M88" s="90"/>
      <c r="N88" s="90"/>
      <c r="O88" s="90"/>
      <c r="P88" s="90"/>
      <c r="Q88" s="90"/>
      <c r="R88" s="90"/>
      <c r="S88" s="90"/>
      <c r="T88" s="90"/>
      <c r="U88" s="36"/>
      <c r="V88" s="36"/>
      <c r="W88" s="36"/>
      <c r="X88" s="36"/>
    </row>
    <row r="89" spans="1:24" x14ac:dyDescent="0.25">
      <c r="B89" s="36"/>
      <c r="C89" s="36"/>
      <c r="D89" s="36"/>
      <c r="E89" s="36"/>
      <c r="F89" s="36"/>
      <c r="G89" s="36"/>
      <c r="H89" s="36"/>
      <c r="I89" s="36"/>
      <c r="J89" s="36"/>
      <c r="K89" s="36"/>
      <c r="L89" s="36"/>
      <c r="M89" s="36"/>
      <c r="N89" s="36"/>
      <c r="O89" s="36"/>
      <c r="P89" s="36"/>
      <c r="Q89" s="36"/>
      <c r="R89" s="36"/>
      <c r="S89" s="36"/>
      <c r="T89" s="36"/>
      <c r="U89" s="36"/>
      <c r="V89" s="36"/>
      <c r="W89" s="36"/>
      <c r="X89" s="36"/>
    </row>
    <row r="90" spans="1:24" ht="156" customHeight="1" x14ac:dyDescent="0.25">
      <c r="B90" s="108" t="s">
        <v>208</v>
      </c>
      <c r="C90" s="108"/>
      <c r="D90" s="108"/>
      <c r="E90" s="108"/>
      <c r="F90" s="108"/>
      <c r="G90" s="108"/>
      <c r="H90" s="108"/>
      <c r="I90" s="108"/>
      <c r="J90" s="108"/>
      <c r="K90" s="108"/>
      <c r="L90" s="108"/>
      <c r="M90" s="108"/>
      <c r="N90" s="108"/>
      <c r="O90" s="108"/>
      <c r="P90" s="108"/>
      <c r="Q90" s="108"/>
      <c r="R90" s="108"/>
      <c r="S90" s="108"/>
      <c r="T90" s="108"/>
    </row>
    <row r="91" spans="1:24" ht="14.25" customHeight="1" x14ac:dyDescent="0.25">
      <c r="B91" s="38"/>
      <c r="C91" s="38"/>
      <c r="D91" s="38"/>
      <c r="E91" s="38"/>
      <c r="F91" s="38"/>
      <c r="G91" s="38"/>
      <c r="H91" s="38"/>
      <c r="I91" s="38"/>
      <c r="J91" s="38"/>
      <c r="K91" s="38"/>
      <c r="L91" s="38"/>
      <c r="M91" s="38"/>
      <c r="N91" s="38"/>
      <c r="O91" s="38"/>
      <c r="P91" s="38"/>
      <c r="Q91" s="38"/>
      <c r="R91" s="38"/>
      <c r="S91" s="38"/>
      <c r="T91" s="38"/>
    </row>
    <row r="92" spans="1:24" ht="15" customHeight="1" x14ac:dyDescent="0.25">
      <c r="B92" s="39" t="s">
        <v>193</v>
      </c>
      <c r="C92" s="38"/>
      <c r="D92" s="38"/>
      <c r="E92" s="38"/>
      <c r="F92" s="38"/>
      <c r="G92" s="38"/>
      <c r="H92" s="38"/>
      <c r="I92" s="38"/>
      <c r="J92" s="38"/>
      <c r="K92" s="38"/>
      <c r="L92" s="38"/>
      <c r="M92" s="38"/>
      <c r="N92" s="38"/>
      <c r="O92" s="38"/>
      <c r="P92" s="38"/>
      <c r="Q92" s="38"/>
      <c r="R92" s="38"/>
      <c r="S92" s="38"/>
      <c r="T92" s="38"/>
    </row>
    <row r="93" spans="1:24" ht="15" customHeight="1" x14ac:dyDescent="0.25">
      <c r="B93" s="90" t="s">
        <v>199</v>
      </c>
      <c r="C93" s="90"/>
      <c r="D93" s="90"/>
      <c r="E93" s="90"/>
      <c r="F93" s="90"/>
      <c r="G93" s="90"/>
      <c r="H93" s="90"/>
      <c r="I93" s="90"/>
      <c r="J93" s="90"/>
      <c r="K93" s="90"/>
      <c r="L93" s="90"/>
      <c r="M93" s="90"/>
      <c r="N93" s="90"/>
      <c r="O93" s="90"/>
      <c r="P93" s="90"/>
      <c r="Q93" s="90"/>
      <c r="R93" s="90"/>
      <c r="S93" s="90"/>
      <c r="T93" s="90"/>
      <c r="U93" s="77"/>
      <c r="V93" s="77"/>
      <c r="W93" s="77"/>
      <c r="X93" s="77"/>
    </row>
    <row r="94" spans="1:24" ht="30.75" customHeight="1" x14ac:dyDescent="0.25">
      <c r="B94" s="90"/>
      <c r="C94" s="90"/>
      <c r="D94" s="90"/>
      <c r="E94" s="90"/>
      <c r="F94" s="90"/>
      <c r="G94" s="90"/>
      <c r="H94" s="90"/>
      <c r="I94" s="90"/>
      <c r="J94" s="90"/>
      <c r="K94" s="90"/>
      <c r="L94" s="90"/>
      <c r="M94" s="90"/>
      <c r="N94" s="90"/>
      <c r="O94" s="90"/>
      <c r="P94" s="90"/>
      <c r="Q94" s="90"/>
      <c r="R94" s="90"/>
      <c r="S94" s="90"/>
      <c r="T94" s="90"/>
      <c r="U94" s="77"/>
      <c r="V94" s="77"/>
      <c r="W94" s="77"/>
      <c r="X94" s="77"/>
    </row>
    <row r="95" spans="1:24" x14ac:dyDescent="0.25">
      <c r="A95" s="107" t="s">
        <v>218</v>
      </c>
      <c r="B95" s="107"/>
      <c r="C95" s="107"/>
      <c r="D95" s="107"/>
      <c r="E95" s="107"/>
      <c r="F95" s="107"/>
      <c r="G95" s="107"/>
      <c r="H95" s="107"/>
      <c r="I95" s="107"/>
      <c r="J95" s="107"/>
      <c r="K95" s="107"/>
      <c r="L95" s="107"/>
      <c r="M95" s="107"/>
      <c r="N95" s="107"/>
      <c r="O95" s="107"/>
      <c r="P95" s="107"/>
      <c r="Q95" s="107"/>
      <c r="R95" s="107"/>
      <c r="S95" s="107"/>
      <c r="T95" s="107"/>
      <c r="U95" s="107"/>
      <c r="V95" s="107"/>
      <c r="W95" s="83"/>
    </row>
    <row r="96" spans="1:24" ht="15" hidden="1" customHeight="1" x14ac:dyDescent="0.25"/>
  </sheetData>
  <sheetProtection algorithmName="SHA-512" hashValue="plAe+xshiFoIk2QDkS5KcauVTPTJMMce5KDncGGsQCiqYN0+J5bT7FovP3Rrfd4J4MZkyaAhfLszmsSIC+ddUw==" saltValue="i+kbzLJ/By3CsfiXm1EBGA==" spinCount="100000" sheet="1" objects="1" scenarios="1" selectLockedCells="1"/>
  <mergeCells count="63">
    <mergeCell ref="D37:Q37"/>
    <mergeCell ref="C50:N50"/>
    <mergeCell ref="C49:N49"/>
    <mergeCell ref="C51:E51"/>
    <mergeCell ref="C52:N52"/>
    <mergeCell ref="D39:R39"/>
    <mergeCell ref="D38:Q38"/>
    <mergeCell ref="C48:N48"/>
    <mergeCell ref="T25:U25"/>
    <mergeCell ref="D16:M16"/>
    <mergeCell ref="D17:M17"/>
    <mergeCell ref="D23:M23"/>
    <mergeCell ref="D24:M24"/>
    <mergeCell ref="D25:M25"/>
    <mergeCell ref="D22:M22"/>
    <mergeCell ref="A26:B26"/>
    <mergeCell ref="A25:B25"/>
    <mergeCell ref="A24:B24"/>
    <mergeCell ref="A23:B23"/>
    <mergeCell ref="A9:M9"/>
    <mergeCell ref="D19:M19"/>
    <mergeCell ref="D10:M10"/>
    <mergeCell ref="D11:M11"/>
    <mergeCell ref="D12:M12"/>
    <mergeCell ref="A95:V95"/>
    <mergeCell ref="B90:T90"/>
    <mergeCell ref="B93:T94"/>
    <mergeCell ref="D26:M26"/>
    <mergeCell ref="C56:N56"/>
    <mergeCell ref="F51:N51"/>
    <mergeCell ref="F29:I29"/>
    <mergeCell ref="F30:I30"/>
    <mergeCell ref="D27:M27"/>
    <mergeCell ref="B77:S77"/>
    <mergeCell ref="B69:N70"/>
    <mergeCell ref="N30:O30"/>
    <mergeCell ref="C68:N68"/>
    <mergeCell ref="C64:N64"/>
    <mergeCell ref="C65:N65"/>
    <mergeCell ref="B71:T75"/>
    <mergeCell ref="B84:T84"/>
    <mergeCell ref="B87:T88"/>
    <mergeCell ref="C63:N63"/>
    <mergeCell ref="C67:E67"/>
    <mergeCell ref="F67:N67"/>
    <mergeCell ref="C66:N66"/>
    <mergeCell ref="A63:B63"/>
    <mergeCell ref="C55:F55"/>
    <mergeCell ref="B6:V6"/>
    <mergeCell ref="S43:T43"/>
    <mergeCell ref="B61:T62"/>
    <mergeCell ref="B80:T81"/>
    <mergeCell ref="C53:N53"/>
    <mergeCell ref="C54:N54"/>
    <mergeCell ref="B47:N47"/>
    <mergeCell ref="C45:F45"/>
    <mergeCell ref="C43:F43"/>
    <mergeCell ref="C44:F44"/>
    <mergeCell ref="A39:B39"/>
    <mergeCell ref="A38:B38"/>
    <mergeCell ref="A36:B36"/>
    <mergeCell ref="A35:B35"/>
    <mergeCell ref="D18:M18"/>
  </mergeCells>
  <conditionalFormatting sqref="B55">
    <cfRule type="expression" dxfId="46" priority="1">
      <formula>ISTEXT($C$48)</formula>
    </cfRule>
    <cfRule type="expression" dxfId="45" priority="10">
      <formula>$AC$18=1</formula>
    </cfRule>
  </conditionalFormatting>
  <conditionalFormatting sqref="B56">
    <cfRule type="expression" dxfId="44" priority="55">
      <formula>$C$16="X"</formula>
    </cfRule>
    <cfRule type="expression" dxfId="43" priority="51">
      <formula>$C$12="X"</formula>
    </cfRule>
  </conditionalFormatting>
  <conditionalFormatting sqref="B64:B68">
    <cfRule type="expression" dxfId="42" priority="68">
      <formula>$AI$61=2</formula>
    </cfRule>
  </conditionalFormatting>
  <conditionalFormatting sqref="C22:C27">
    <cfRule type="expression" dxfId="41" priority="71">
      <formula>$AI$63=0</formula>
    </cfRule>
  </conditionalFormatting>
  <conditionalFormatting sqref="C37:C38">
    <cfRule type="expression" dxfId="40" priority="19">
      <formula>SUM($AA$10:$AA$13)=0</formula>
    </cfRule>
    <cfRule type="expression" dxfId="39" priority="20">
      <formula>$AA$13=1</formula>
    </cfRule>
  </conditionalFormatting>
  <conditionalFormatting sqref="C39">
    <cfRule type="expression" dxfId="38" priority="80">
      <formula>SUM($AA$10:$AA$13)=0</formula>
    </cfRule>
  </conditionalFormatting>
  <conditionalFormatting sqref="C40">
    <cfRule type="expression" dxfId="37" priority="21">
      <formula>$C$19="X"</formula>
    </cfRule>
  </conditionalFormatting>
  <conditionalFormatting sqref="C43 G43">
    <cfRule type="expression" dxfId="36" priority="46">
      <formula>$C$10="X"</formula>
    </cfRule>
    <cfRule type="expression" dxfId="35" priority="44">
      <formula>$C$11="X"</formula>
    </cfRule>
  </conditionalFormatting>
  <conditionalFormatting sqref="C43">
    <cfRule type="expression" dxfId="34" priority="43">
      <formula>$C$12="X"</formula>
    </cfRule>
  </conditionalFormatting>
  <conditionalFormatting sqref="C44 G44">
    <cfRule type="expression" dxfId="33" priority="42">
      <formula>$C$17="X"</formula>
    </cfRule>
    <cfRule type="expression" dxfId="32" priority="41">
      <formula>$C$27&gt;0</formula>
    </cfRule>
  </conditionalFormatting>
  <conditionalFormatting sqref="C44:F44">
    <cfRule type="expression" dxfId="31" priority="37">
      <formula>$C$16="X"</formula>
    </cfRule>
    <cfRule type="expression" dxfId="30" priority="13">
      <formula>$C$19="X"</formula>
    </cfRule>
    <cfRule type="expression" dxfId="29" priority="14">
      <formula>$C$18="X"</formula>
    </cfRule>
  </conditionalFormatting>
  <conditionalFormatting sqref="C55:F55">
    <cfRule type="cellIs" dxfId="28" priority="11" operator="equal">
      <formula>0</formula>
    </cfRule>
  </conditionalFormatting>
  <conditionalFormatting sqref="C49:N50 C51 F51 C52:N54 C63:N63">
    <cfRule type="cellIs" dxfId="27" priority="66" operator="equal">
      <formula>0</formula>
    </cfRule>
  </conditionalFormatting>
  <conditionalFormatting sqref="C55:N55">
    <cfRule type="expression" dxfId="26" priority="2">
      <formula>ISTEXT($C$48)</formula>
    </cfRule>
    <cfRule type="expression" dxfId="25" priority="8">
      <formula>$AC$18=1</formula>
    </cfRule>
  </conditionalFormatting>
  <conditionalFormatting sqref="C56:N56">
    <cfRule type="expression" dxfId="24" priority="52">
      <formula>$C$12="X"</formula>
    </cfRule>
    <cfRule type="expression" dxfId="23" priority="53">
      <formula>$C$16="X"</formula>
    </cfRule>
    <cfRule type="cellIs" dxfId="22" priority="6" operator="greaterThan">
      <formula>0</formula>
    </cfRule>
  </conditionalFormatting>
  <conditionalFormatting sqref="C64:N68">
    <cfRule type="expression" dxfId="21" priority="77">
      <formula>$AI$61=2</formula>
    </cfRule>
  </conditionalFormatting>
  <conditionalFormatting sqref="C32:Q32">
    <cfRule type="expression" dxfId="20" priority="47">
      <formula>$C$12="X"</formula>
    </cfRule>
  </conditionalFormatting>
  <conditionalFormatting sqref="C31:R31">
    <cfRule type="expression" dxfId="19" priority="57">
      <formula>$C$10="X"</formula>
    </cfRule>
    <cfRule type="expression" dxfId="18" priority="58">
      <formula>$C$11="X"</formula>
    </cfRule>
  </conditionalFormatting>
  <conditionalFormatting sqref="D34">
    <cfRule type="expression" dxfId="17" priority="25">
      <formula>$C$19="X"</formula>
    </cfRule>
  </conditionalFormatting>
  <conditionalFormatting sqref="D40:D41">
    <cfRule type="expression" dxfId="16" priority="22">
      <formula>$C$19="X"</formula>
    </cfRule>
  </conditionalFormatting>
  <conditionalFormatting sqref="D20:L20 N20">
    <cfRule type="expression" dxfId="15" priority="28">
      <formula>$AA$18&gt;0</formula>
    </cfRule>
  </conditionalFormatting>
  <conditionalFormatting sqref="D37:Q38">
    <cfRule type="expression" dxfId="14" priority="23">
      <formula>$C$19="X"</formula>
    </cfRule>
  </conditionalFormatting>
  <conditionalFormatting sqref="D37:R39">
    <cfRule type="expression" dxfId="13" priority="81">
      <formula>SUM($AA$10:$AA$13)=0</formula>
    </cfRule>
  </conditionalFormatting>
  <conditionalFormatting sqref="E13:E14">
    <cfRule type="expression" dxfId="12" priority="49">
      <formula>$C$12=""</formula>
    </cfRule>
  </conditionalFormatting>
  <conditionalFormatting sqref="E13:F14">
    <cfRule type="expression" dxfId="11" priority="50">
      <formula>$C$12=""</formula>
    </cfRule>
  </conditionalFormatting>
  <conditionalFormatting sqref="F29:I30">
    <cfRule type="cellIs" dxfId="10" priority="65" operator="equal">
      <formula>0</formula>
    </cfRule>
  </conditionalFormatting>
  <conditionalFormatting sqref="F30:I30">
    <cfRule type="expression" dxfId="9" priority="4">
      <formula>SUM($Y$16:$Y$19)&gt;0</formula>
    </cfRule>
  </conditionalFormatting>
  <conditionalFormatting sqref="G21">
    <cfRule type="expression" dxfId="8" priority="32">
      <formula>$C$12=""</formula>
    </cfRule>
  </conditionalFormatting>
  <conditionalFormatting sqref="H35">
    <cfRule type="expression" dxfId="7" priority="24">
      <formula>$C$19="X"</formula>
    </cfRule>
  </conditionalFormatting>
  <conditionalFormatting sqref="H43:N43">
    <cfRule type="expression" dxfId="6" priority="39">
      <formula>$E$13="X"</formula>
    </cfRule>
  </conditionalFormatting>
  <conditionalFormatting sqref="H44:N44">
    <cfRule type="expression" dxfId="5" priority="38">
      <formula>$C$16="X"</formula>
    </cfRule>
  </conditionalFormatting>
  <conditionalFormatting sqref="I34:L34">
    <cfRule type="expression" dxfId="4" priority="26">
      <formula>$C$19="X"</formula>
    </cfRule>
  </conditionalFormatting>
  <conditionalFormatting sqref="M20 O20">
    <cfRule type="expression" dxfId="3" priority="27">
      <formula>$AA$18&gt;0</formula>
    </cfRule>
  </conditionalFormatting>
  <conditionalFormatting sqref="N49">
    <cfRule type="cellIs" dxfId="2" priority="3" operator="equal">
      <formula>0</formula>
    </cfRule>
  </conditionalFormatting>
  <conditionalFormatting sqref="P55">
    <cfRule type="expression" dxfId="1" priority="7">
      <formula>$AC$18=1</formula>
    </cfRule>
  </conditionalFormatting>
  <conditionalFormatting sqref="Q43:T43">
    <cfRule type="expression" dxfId="0" priority="5">
      <formula>$C$12="X"</formula>
    </cfRule>
  </conditionalFormatting>
  <dataValidations count="9">
    <dataValidation type="date" operator="lessThan" allowBlank="1" showInputMessage="1" showErrorMessage="1" errorTitle="Ongeldige datum" error="De ingevoerde datum is ongeldig. Voer een datum in die eerder is dan &quot;Einde&quot; op de volgende wijze: dd-mm-jjjj." sqref="F29:I29" xr:uid="{589FCD78-278C-4712-972B-80F151B6EED8}">
      <formula1>F30</formula1>
    </dataValidation>
    <dataValidation type="date" operator="greaterThanOrEqual" allowBlank="1" showInputMessage="1" showErrorMessage="1" errorTitle="Ongeldige datum" error="De ingevoerde datum is ongeldig. Voer een datum in die gelijk is of later is dan &quot;Aanvang&quot; op de volgende wijze: dd-mm-jjjj." sqref="F31:I32" xr:uid="{A41ACF68-34A8-4A16-8F5C-0EF86B71DB7C}">
      <formula1>F30</formula1>
    </dataValidation>
    <dataValidation type="whole" allowBlank="1" showInputMessage="1" showErrorMessage="1" errorTitle="Onjuiste gegevens" error="De ingevoerde waarde is niet toegestaan. Voer een geheel getal in tussen de 0-99." sqref="C22:C27" xr:uid="{42E941F9-9655-4F7A-9331-56535D615F7C}">
      <formula1>0</formula1>
      <formula2>99</formula2>
    </dataValidation>
    <dataValidation type="textLength" operator="lessThanOrEqual" allowBlank="1" showInputMessage="1" showErrorMessage="1" errorTitle="Onjuiste postcode" error="De opgegeven postcode is ongeldig. Voer de postcode in op de volgende wijze: &quot;1234 AB&quot;." sqref="C67:E67 C51:E51" xr:uid="{85D27DB3-5DC3-4E59-AC7A-4029B3C82FDB}">
      <formula1>7</formula1>
    </dataValidation>
    <dataValidation type="list" allowBlank="1" showInputMessage="1" showErrorMessage="1" sqref="C63:N63" xr:uid="{F6987269-71B1-4F4F-A237-60CEE1151017}">
      <formula1>$AF$63:$AF$65</formula1>
    </dataValidation>
    <dataValidation type="list" showInputMessage="1" showErrorMessage="1" sqref="C34:C35 C37:C40 C10:C12 C16:C20 G58 C58 E13:E14 M20 O20" xr:uid="{BF37756A-2BA0-425F-A0CC-62779D570EDA}">
      <formula1>$Y$9:$Y$10</formula1>
    </dataValidation>
    <dataValidation type="date" operator="greaterThan" allowBlank="1" showInputMessage="1" showErrorMessage="1" errorTitle="Ongeldige datum" error="De ingevoerde datum is ongeldig. Voer een datum in die later is dan &quot;Aanvang&quot; op de volgende wijze: dd-mm-jjjj. Het aantal gebruiksdagen moet minimaal 1 zijn (kort) of minimaal 2 maanden zijn (lang)." sqref="F30:I30" xr:uid="{8A9283D5-6A72-4382-A53C-A4AE76FBE7A9}">
      <formula1>F29</formula1>
    </dataValidation>
    <dataValidation type="date" operator="lessThanOrEqual" allowBlank="1" showInputMessage="1" showErrorMessage="1" errorTitle="Ongeldige datum" error="De ingevoerde datum is ongeldig. Let op: de cliënt dient minimaal 18 jaar oud te zijn, omdat deze een juridische overeenkomst aangaat. Anders dient de ouder als cliënt op te treden." sqref="C55:F55" xr:uid="{D076E0ED-C4F5-4F54-BD18-F4882909C2C3}">
      <formula1>AH55</formula1>
    </dataValidation>
    <dataValidation type="list" allowBlank="1" showInputMessage="1" showErrorMessage="1" errorTitle="Verzendland" error="Let op: kies een land uit de keuzelijst." promptTitle="Verzendland" prompt="Let op, wij verzenden alleen naar Nederland, België en Duitsland. Indien het pakket naar een ander land verstuurd dient te worden, neem dan contact met ons op!" sqref="C52:N52" xr:uid="{E89CEE10-66D9-4F0F-B78C-6E0E63E5CED9}">
      <formula1>$AG$51:$AG$54</formula1>
    </dataValidation>
  </dataValidations>
  <pageMargins left="0.7" right="0.7" top="0.75" bottom="0.75" header="0.3" footer="0.3"/>
  <pageSetup paperSize="9" scale="8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36FF3-E373-44E7-9CB7-58F1EA2FBB5A}">
  <dimension ref="A1:W52"/>
  <sheetViews>
    <sheetView showGridLines="0" showRowColHeaders="0" workbookViewId="0">
      <selection activeCell="G6" sqref="G6"/>
    </sheetView>
  </sheetViews>
  <sheetFormatPr defaultColWidth="0" defaultRowHeight="15" zeroHeight="1" x14ac:dyDescent="0.25"/>
  <cols>
    <col min="1" max="1" width="4.85546875" customWidth="1"/>
    <col min="2" max="2" width="10.140625" customWidth="1"/>
    <col min="3" max="3" width="19.140625" customWidth="1"/>
    <col min="4" max="4" width="30.28515625" customWidth="1"/>
    <col min="5" max="5" width="13.7109375" style="1" customWidth="1"/>
    <col min="6" max="6" width="13" style="1" customWidth="1"/>
    <col min="7" max="7" width="10.28515625" customWidth="1"/>
    <col min="8" max="8" width="13.42578125" customWidth="1"/>
    <col min="9" max="9" width="9.140625" customWidth="1"/>
    <col min="10" max="11" width="9.140625" hidden="1" customWidth="1"/>
    <col min="12" max="23" width="0" hidden="1" customWidth="1"/>
    <col min="24" max="16384" width="9.140625" hidden="1"/>
  </cols>
  <sheetData>
    <row r="1" spans="2:8" x14ac:dyDescent="0.25">
      <c r="E1"/>
      <c r="F1"/>
    </row>
    <row r="2" spans="2:8" x14ac:dyDescent="0.25">
      <c r="E2"/>
      <c r="F2"/>
    </row>
    <row r="3" spans="2:8" ht="71.25" customHeight="1" x14ac:dyDescent="0.25">
      <c r="H3" s="44" t="str">
        <f>Blad1!BE2</f>
        <v/>
      </c>
    </row>
    <row r="4" spans="2:8" ht="26.25" customHeight="1" x14ac:dyDescent="0.4">
      <c r="B4" s="132" t="s">
        <v>104</v>
      </c>
      <c r="C4" s="133"/>
      <c r="D4" s="133"/>
      <c r="E4" s="133"/>
      <c r="F4" s="133"/>
      <c r="G4" s="133"/>
      <c r="H4" s="134"/>
    </row>
    <row r="5" spans="2:8" ht="30" x14ac:dyDescent="0.25">
      <c r="B5" s="51" t="s">
        <v>105</v>
      </c>
      <c r="C5" s="52"/>
      <c r="D5" s="52" t="s">
        <v>106</v>
      </c>
      <c r="E5" s="52" t="s">
        <v>175</v>
      </c>
      <c r="F5" s="52"/>
      <c r="G5" s="52" t="s">
        <v>177</v>
      </c>
      <c r="H5" s="53" t="s">
        <v>5</v>
      </c>
    </row>
    <row r="6" spans="2:8" ht="50.25" customHeight="1" x14ac:dyDescent="0.25">
      <c r="B6" s="41" t="s">
        <v>107</v>
      </c>
      <c r="C6" s="41"/>
      <c r="D6" s="41" t="s">
        <v>108</v>
      </c>
      <c r="E6" s="46">
        <v>40</v>
      </c>
      <c r="F6" s="58"/>
      <c r="G6" s="57">
        <v>0</v>
      </c>
      <c r="H6" s="42">
        <f t="shared" ref="H6:H11" si="0">E6*G6</f>
        <v>0</v>
      </c>
    </row>
    <row r="7" spans="2:8" ht="50.25" customHeight="1" x14ac:dyDescent="0.25">
      <c r="B7" s="41" t="s">
        <v>109</v>
      </c>
      <c r="C7" s="41"/>
      <c r="D7" s="41" t="s">
        <v>110</v>
      </c>
      <c r="E7" s="46">
        <v>22.5</v>
      </c>
      <c r="F7" s="59"/>
      <c r="G7" s="57">
        <v>0</v>
      </c>
      <c r="H7" s="42">
        <f t="shared" si="0"/>
        <v>0</v>
      </c>
    </row>
    <row r="8" spans="2:8" ht="50.25" customHeight="1" x14ac:dyDescent="0.25">
      <c r="B8" s="41" t="s">
        <v>111</v>
      </c>
      <c r="C8" s="41"/>
      <c r="D8" s="41" t="s">
        <v>112</v>
      </c>
      <c r="E8" s="46">
        <v>13</v>
      </c>
      <c r="F8" s="59"/>
      <c r="G8" s="57">
        <v>0</v>
      </c>
      <c r="H8" s="42">
        <f t="shared" si="0"/>
        <v>0</v>
      </c>
    </row>
    <row r="9" spans="2:8" ht="50.25" customHeight="1" x14ac:dyDescent="0.25">
      <c r="B9" s="41" t="s">
        <v>113</v>
      </c>
      <c r="C9" s="41"/>
      <c r="D9" s="41" t="s">
        <v>114</v>
      </c>
      <c r="E9" s="46">
        <v>22</v>
      </c>
      <c r="F9" s="59"/>
      <c r="G9" s="57">
        <v>0</v>
      </c>
      <c r="H9" s="42">
        <f t="shared" si="0"/>
        <v>0</v>
      </c>
    </row>
    <row r="10" spans="2:8" ht="50.25" customHeight="1" x14ac:dyDescent="0.25">
      <c r="B10" s="41" t="s">
        <v>115</v>
      </c>
      <c r="C10" s="41"/>
      <c r="D10" s="41" t="s">
        <v>116</v>
      </c>
      <c r="E10" s="46">
        <v>13.5</v>
      </c>
      <c r="F10" s="59"/>
      <c r="G10" s="57">
        <v>0</v>
      </c>
      <c r="H10" s="42">
        <f t="shared" si="0"/>
        <v>0</v>
      </c>
    </row>
    <row r="11" spans="2:8" ht="50.25" customHeight="1" x14ac:dyDescent="0.25">
      <c r="B11" s="41" t="s">
        <v>117</v>
      </c>
      <c r="C11" s="41"/>
      <c r="D11" s="41" t="s">
        <v>118</v>
      </c>
      <c r="E11" s="46">
        <v>9.5</v>
      </c>
      <c r="F11" s="59"/>
      <c r="G11" s="57">
        <v>0</v>
      </c>
      <c r="H11" s="42">
        <f t="shared" si="0"/>
        <v>0</v>
      </c>
    </row>
    <row r="12" spans="2:8" ht="50.25" customHeight="1" x14ac:dyDescent="0.25">
      <c r="B12" s="41" t="s">
        <v>119</v>
      </c>
      <c r="C12" s="41"/>
      <c r="D12" s="41" t="s">
        <v>120</v>
      </c>
      <c r="E12" s="47" t="s">
        <v>121</v>
      </c>
      <c r="F12" s="60"/>
      <c r="G12" s="57">
        <v>0</v>
      </c>
      <c r="H12" s="45" t="s">
        <v>121</v>
      </c>
    </row>
    <row r="13" spans="2:8" ht="50.25" customHeight="1" x14ac:dyDescent="0.25">
      <c r="B13" s="41" t="s">
        <v>122</v>
      </c>
      <c r="C13" s="41"/>
      <c r="D13" s="41" t="s">
        <v>123</v>
      </c>
      <c r="E13" s="46">
        <v>6.5</v>
      </c>
      <c r="F13" s="59"/>
      <c r="G13" s="57">
        <v>0</v>
      </c>
      <c r="H13" s="42">
        <f>E13*G13</f>
        <v>0</v>
      </c>
    </row>
    <row r="14" spans="2:8" ht="50.25" customHeight="1" x14ac:dyDescent="0.25">
      <c r="B14" s="41" t="s">
        <v>124</v>
      </c>
      <c r="C14" s="41"/>
      <c r="D14" s="41" t="s">
        <v>125</v>
      </c>
      <c r="E14" s="46">
        <v>7</v>
      </c>
      <c r="F14" s="59"/>
      <c r="G14" s="57">
        <v>0</v>
      </c>
      <c r="H14" s="42">
        <f>E14*G14</f>
        <v>0</v>
      </c>
    </row>
    <row r="15" spans="2:8" ht="50.25" customHeight="1" x14ac:dyDescent="0.25">
      <c r="B15" s="41" t="s">
        <v>126</v>
      </c>
      <c r="C15" s="41"/>
      <c r="D15" s="41" t="s">
        <v>127</v>
      </c>
      <c r="E15" s="46">
        <v>4.9000000000000004</v>
      </c>
      <c r="F15" s="59"/>
      <c r="G15" s="57">
        <v>0</v>
      </c>
      <c r="H15" s="42">
        <f>E15*G15</f>
        <v>0</v>
      </c>
    </row>
    <row r="16" spans="2:8" ht="17.25" customHeight="1" x14ac:dyDescent="0.25">
      <c r="B16" s="41" t="s">
        <v>128</v>
      </c>
      <c r="C16" s="41" t="s">
        <v>129</v>
      </c>
      <c r="D16" s="41"/>
      <c r="E16" s="47" t="s">
        <v>121</v>
      </c>
      <c r="F16" s="60"/>
      <c r="G16" s="57">
        <v>0</v>
      </c>
      <c r="H16" s="45" t="s">
        <v>121</v>
      </c>
    </row>
    <row r="17" spans="2:8" ht="17.25" customHeight="1" x14ac:dyDescent="0.25">
      <c r="B17" s="41" t="s">
        <v>130</v>
      </c>
      <c r="C17" s="41" t="s">
        <v>129</v>
      </c>
      <c r="D17" s="41"/>
      <c r="E17" s="47" t="s">
        <v>121</v>
      </c>
      <c r="F17" s="60"/>
      <c r="G17" s="57">
        <v>0</v>
      </c>
      <c r="H17" s="45" t="s">
        <v>121</v>
      </c>
    </row>
    <row r="18" spans="2:8" ht="17.25" customHeight="1" x14ac:dyDescent="0.25">
      <c r="B18" s="41" t="s">
        <v>131</v>
      </c>
      <c r="C18" s="41" t="s">
        <v>129</v>
      </c>
      <c r="D18" s="41"/>
      <c r="E18" s="47" t="s">
        <v>121</v>
      </c>
      <c r="F18" s="60"/>
      <c r="G18" s="57">
        <v>0</v>
      </c>
      <c r="H18" s="45" t="s">
        <v>121</v>
      </c>
    </row>
    <row r="19" spans="2:8" ht="50.25" customHeight="1" x14ac:dyDescent="0.25">
      <c r="B19" s="41" t="s">
        <v>132</v>
      </c>
      <c r="C19" s="41"/>
      <c r="D19" s="41" t="s">
        <v>133</v>
      </c>
      <c r="E19" s="46">
        <v>1.5</v>
      </c>
      <c r="F19" s="59"/>
      <c r="G19" s="57">
        <v>0</v>
      </c>
      <c r="H19" s="42">
        <f>E19*G19</f>
        <v>0</v>
      </c>
    </row>
    <row r="20" spans="2:8" ht="50.25" customHeight="1" x14ac:dyDescent="0.25">
      <c r="B20" s="41" t="s">
        <v>134</v>
      </c>
      <c r="C20" s="41"/>
      <c r="D20" s="41" t="s">
        <v>135</v>
      </c>
      <c r="E20" s="46">
        <v>1.5</v>
      </c>
      <c r="F20" s="59"/>
      <c r="G20" s="57">
        <v>0</v>
      </c>
      <c r="H20" s="42">
        <f>E20*G20</f>
        <v>0</v>
      </c>
    </row>
    <row r="21" spans="2:8" ht="50.25" customHeight="1" x14ac:dyDescent="0.25">
      <c r="B21" s="41" t="s">
        <v>136</v>
      </c>
      <c r="C21" s="41" t="s">
        <v>129</v>
      </c>
      <c r="D21" s="41"/>
      <c r="E21" s="47" t="s">
        <v>121</v>
      </c>
      <c r="F21" s="60"/>
      <c r="G21" s="57">
        <v>0</v>
      </c>
      <c r="H21" s="45" t="s">
        <v>121</v>
      </c>
    </row>
    <row r="22" spans="2:8" ht="50.25" customHeight="1" x14ac:dyDescent="0.25">
      <c r="B22" s="41" t="s">
        <v>137</v>
      </c>
      <c r="C22" s="41"/>
      <c r="D22" s="41" t="s">
        <v>138</v>
      </c>
      <c r="E22" s="46">
        <v>20.5</v>
      </c>
      <c r="F22" s="59"/>
      <c r="G22" s="57">
        <v>0</v>
      </c>
      <c r="H22" s="42">
        <f>E22*G22</f>
        <v>0</v>
      </c>
    </row>
    <row r="23" spans="2:8" ht="50.25" customHeight="1" x14ac:dyDescent="0.25">
      <c r="B23" s="41" t="s">
        <v>139</v>
      </c>
      <c r="C23" s="41"/>
      <c r="D23" s="41" t="s">
        <v>219</v>
      </c>
      <c r="E23" s="46">
        <v>250</v>
      </c>
      <c r="F23" s="59"/>
      <c r="G23" s="130" t="s">
        <v>185</v>
      </c>
      <c r="H23" s="131"/>
    </row>
    <row r="24" spans="2:8" ht="50.25" customHeight="1" x14ac:dyDescent="0.25">
      <c r="B24" s="41" t="s">
        <v>140</v>
      </c>
      <c r="C24" s="41"/>
      <c r="D24" s="41" t="s">
        <v>141</v>
      </c>
      <c r="E24" s="47" t="s">
        <v>121</v>
      </c>
      <c r="F24" s="60"/>
      <c r="G24" s="57">
        <v>0</v>
      </c>
      <c r="H24" s="45" t="s">
        <v>121</v>
      </c>
    </row>
    <row r="25" spans="2:8" x14ac:dyDescent="0.25"/>
    <row r="26" spans="2:8" x14ac:dyDescent="0.25">
      <c r="H26" s="49" t="str">
        <f>Blad1!BE2</f>
        <v/>
      </c>
    </row>
    <row r="27" spans="2:8" ht="26.25" customHeight="1" x14ac:dyDescent="0.4">
      <c r="B27" s="132" t="s">
        <v>142</v>
      </c>
      <c r="C27" s="133"/>
      <c r="D27" s="133"/>
      <c r="E27" s="133"/>
      <c r="F27" s="133"/>
      <c r="G27" s="133"/>
      <c r="H27" s="134"/>
    </row>
    <row r="28" spans="2:8" ht="30" customHeight="1" x14ac:dyDescent="0.25">
      <c r="B28" s="51" t="s">
        <v>105</v>
      </c>
      <c r="C28" s="52"/>
      <c r="D28" s="52" t="s">
        <v>106</v>
      </c>
      <c r="E28" s="52" t="s">
        <v>175</v>
      </c>
      <c r="F28" s="52"/>
      <c r="G28" s="52" t="s">
        <v>177</v>
      </c>
      <c r="H28" s="53" t="s">
        <v>5</v>
      </c>
    </row>
    <row r="29" spans="2:8" ht="50.25" customHeight="1" x14ac:dyDescent="0.25">
      <c r="B29" s="41" t="s">
        <v>143</v>
      </c>
      <c r="C29" s="41"/>
      <c r="D29" s="41" t="s">
        <v>144</v>
      </c>
      <c r="E29" s="46">
        <v>29.5</v>
      </c>
      <c r="F29" s="58"/>
      <c r="G29" s="57">
        <v>0</v>
      </c>
      <c r="H29" s="42">
        <f t="shared" ref="H29:H39" si="1">E29*G29</f>
        <v>0</v>
      </c>
    </row>
    <row r="30" spans="2:8" ht="50.25" customHeight="1" x14ac:dyDescent="0.25">
      <c r="B30" s="41" t="s">
        <v>145</v>
      </c>
      <c r="C30" s="41"/>
      <c r="D30" s="41" t="s">
        <v>146</v>
      </c>
      <c r="E30" s="46">
        <v>35</v>
      </c>
      <c r="F30" s="59"/>
      <c r="G30" s="57">
        <v>0</v>
      </c>
      <c r="H30" s="42">
        <f t="shared" si="1"/>
        <v>0</v>
      </c>
    </row>
    <row r="31" spans="2:8" ht="50.25" customHeight="1" x14ac:dyDescent="0.25">
      <c r="B31" s="41" t="s">
        <v>147</v>
      </c>
      <c r="C31" s="41"/>
      <c r="D31" s="41" t="s">
        <v>148</v>
      </c>
      <c r="E31" s="46">
        <v>15</v>
      </c>
      <c r="F31" s="59"/>
      <c r="G31" s="57">
        <v>0</v>
      </c>
      <c r="H31" s="42">
        <f t="shared" si="1"/>
        <v>0</v>
      </c>
    </row>
    <row r="32" spans="2:8" ht="50.25" customHeight="1" x14ac:dyDescent="0.25">
      <c r="B32" s="41" t="s">
        <v>149</v>
      </c>
      <c r="C32" s="41"/>
      <c r="D32" s="41" t="s">
        <v>150</v>
      </c>
      <c r="E32" s="46">
        <v>10.5</v>
      </c>
      <c r="F32" s="59"/>
      <c r="G32" s="57">
        <v>0</v>
      </c>
      <c r="H32" s="42">
        <f t="shared" si="1"/>
        <v>0</v>
      </c>
    </row>
    <row r="33" spans="2:8" ht="50.25" customHeight="1" x14ac:dyDescent="0.25">
      <c r="B33" s="41" t="s">
        <v>151</v>
      </c>
      <c r="C33" s="41"/>
      <c r="D33" s="41" t="s">
        <v>152</v>
      </c>
      <c r="E33" s="46">
        <v>9.5</v>
      </c>
      <c r="F33" s="59"/>
      <c r="G33" s="57">
        <v>0</v>
      </c>
      <c r="H33" s="42">
        <f t="shared" si="1"/>
        <v>0</v>
      </c>
    </row>
    <row r="34" spans="2:8" ht="50.25" customHeight="1" x14ac:dyDescent="0.25">
      <c r="B34" s="41" t="s">
        <v>153</v>
      </c>
      <c r="C34" s="41"/>
      <c r="D34" s="41" t="s">
        <v>154</v>
      </c>
      <c r="E34" s="46">
        <v>5</v>
      </c>
      <c r="F34" s="59"/>
      <c r="G34" s="57">
        <v>0</v>
      </c>
      <c r="H34" s="42">
        <f t="shared" si="1"/>
        <v>0</v>
      </c>
    </row>
    <row r="35" spans="2:8" ht="50.25" customHeight="1" x14ac:dyDescent="0.25">
      <c r="B35" s="41" t="s">
        <v>155</v>
      </c>
      <c r="C35" s="41"/>
      <c r="D35" s="41" t="s">
        <v>156</v>
      </c>
      <c r="E35" s="50">
        <v>4</v>
      </c>
      <c r="F35" s="61"/>
      <c r="G35" s="57">
        <v>0</v>
      </c>
      <c r="H35" s="42">
        <f t="shared" si="1"/>
        <v>0</v>
      </c>
    </row>
    <row r="36" spans="2:8" ht="50.25" customHeight="1" x14ac:dyDescent="0.25">
      <c r="B36" s="41" t="s">
        <v>157</v>
      </c>
      <c r="C36" s="41"/>
      <c r="D36" s="41" t="s">
        <v>158</v>
      </c>
      <c r="E36" s="46">
        <v>4.5</v>
      </c>
      <c r="F36" s="59"/>
      <c r="G36" s="57">
        <v>0</v>
      </c>
      <c r="H36" s="42">
        <f t="shared" si="1"/>
        <v>0</v>
      </c>
    </row>
    <row r="37" spans="2:8" ht="50.25" customHeight="1" x14ac:dyDescent="0.25">
      <c r="B37" s="41" t="s">
        <v>159</v>
      </c>
      <c r="C37" s="41"/>
      <c r="D37" s="41" t="s">
        <v>160</v>
      </c>
      <c r="E37" s="46">
        <v>1.5</v>
      </c>
      <c r="F37" s="59"/>
      <c r="G37" s="57">
        <v>0</v>
      </c>
      <c r="H37" s="42">
        <f t="shared" si="1"/>
        <v>0</v>
      </c>
    </row>
    <row r="38" spans="2:8" ht="50.25" customHeight="1" x14ac:dyDescent="0.25">
      <c r="B38" s="41" t="s">
        <v>161</v>
      </c>
      <c r="C38" s="41"/>
      <c r="D38" s="41" t="s">
        <v>162</v>
      </c>
      <c r="E38" s="46">
        <v>35</v>
      </c>
      <c r="F38" s="59"/>
      <c r="G38" s="57">
        <v>0</v>
      </c>
      <c r="H38" s="42">
        <f t="shared" si="1"/>
        <v>0</v>
      </c>
    </row>
    <row r="39" spans="2:8" ht="50.25" customHeight="1" x14ac:dyDescent="0.25">
      <c r="B39" s="41" t="s">
        <v>163</v>
      </c>
      <c r="C39" s="41"/>
      <c r="D39" s="41" t="s">
        <v>164</v>
      </c>
      <c r="E39" s="46">
        <v>12</v>
      </c>
      <c r="F39" s="59"/>
      <c r="G39" s="57">
        <v>0</v>
      </c>
      <c r="H39" s="42">
        <f t="shared" si="1"/>
        <v>0</v>
      </c>
    </row>
    <row r="40" spans="2:8" ht="50.25" customHeight="1" x14ac:dyDescent="0.25">
      <c r="B40" s="41" t="s">
        <v>165</v>
      </c>
      <c r="C40" s="41"/>
      <c r="D40" s="41" t="s">
        <v>166</v>
      </c>
      <c r="E40" s="45" t="s">
        <v>121</v>
      </c>
      <c r="F40" s="62"/>
      <c r="G40" s="57">
        <v>0</v>
      </c>
      <c r="H40" s="45" t="s">
        <v>121</v>
      </c>
    </row>
    <row r="41" spans="2:8" x14ac:dyDescent="0.25"/>
    <row r="42" spans="2:8" x14ac:dyDescent="0.25"/>
    <row r="43" spans="2:8" ht="26.25" customHeight="1" x14ac:dyDescent="0.4">
      <c r="B43" s="132" t="s">
        <v>167</v>
      </c>
      <c r="C43" s="133"/>
      <c r="D43" s="133"/>
      <c r="E43" s="133"/>
      <c r="F43" s="133"/>
      <c r="G43" s="133"/>
      <c r="H43" s="134"/>
    </row>
    <row r="44" spans="2:8" ht="30" x14ac:dyDescent="0.25">
      <c r="B44" s="51" t="s">
        <v>105</v>
      </c>
      <c r="C44" s="52"/>
      <c r="D44" s="52" t="s">
        <v>106</v>
      </c>
      <c r="E44" s="52" t="s">
        <v>175</v>
      </c>
      <c r="F44" s="52"/>
      <c r="G44" s="52" t="s">
        <v>177</v>
      </c>
      <c r="H44" s="53" t="s">
        <v>5</v>
      </c>
    </row>
    <row r="45" spans="2:8" ht="50.25" customHeight="1" x14ac:dyDescent="0.25">
      <c r="B45" s="41" t="s">
        <v>168</v>
      </c>
      <c r="C45" s="41"/>
      <c r="D45" s="41" t="s">
        <v>169</v>
      </c>
      <c r="E45" s="48">
        <v>65</v>
      </c>
      <c r="F45" s="63"/>
      <c r="G45" s="57">
        <v>0</v>
      </c>
      <c r="H45" s="42">
        <f>E45*G45</f>
        <v>0</v>
      </c>
    </row>
    <row r="46" spans="2:8" ht="50.25" customHeight="1" x14ac:dyDescent="0.25">
      <c r="B46" s="41" t="s">
        <v>170</v>
      </c>
      <c r="C46" s="41"/>
      <c r="D46" s="41" t="s">
        <v>171</v>
      </c>
      <c r="E46" s="48">
        <v>22.5</v>
      </c>
      <c r="F46" s="64"/>
      <c r="G46" s="57">
        <v>0</v>
      </c>
      <c r="H46" s="42">
        <f t="shared" ref="H46:H48" si="2">E46*G46</f>
        <v>0</v>
      </c>
    </row>
    <row r="47" spans="2:8" ht="50.25" customHeight="1" x14ac:dyDescent="0.25">
      <c r="B47" s="41" t="s">
        <v>172</v>
      </c>
      <c r="C47" s="41"/>
      <c r="D47" s="41" t="s">
        <v>178</v>
      </c>
      <c r="E47" s="48">
        <v>4</v>
      </c>
      <c r="F47" s="64"/>
      <c r="G47" s="130" t="s">
        <v>185</v>
      </c>
      <c r="H47" s="131"/>
    </row>
    <row r="48" spans="2:8" ht="50.25" customHeight="1" x14ac:dyDescent="0.25">
      <c r="B48" s="41" t="s">
        <v>173</v>
      </c>
      <c r="C48" s="41"/>
      <c r="D48" s="41" t="s">
        <v>174</v>
      </c>
      <c r="E48" s="48">
        <v>9</v>
      </c>
      <c r="F48" s="64"/>
      <c r="G48" s="57">
        <v>0</v>
      </c>
      <c r="H48" s="42">
        <f t="shared" si="2"/>
        <v>0</v>
      </c>
    </row>
    <row r="49" spans="5:8" x14ac:dyDescent="0.25"/>
    <row r="50" spans="5:8" x14ac:dyDescent="0.25"/>
    <row r="51" spans="5:8" ht="18.75" x14ac:dyDescent="0.3">
      <c r="E51" s="54" t="s">
        <v>179</v>
      </c>
      <c r="F51" s="54"/>
      <c r="G51" s="56">
        <f>SUM(G6:G24,G29:G40,G45:G48)</f>
        <v>0</v>
      </c>
      <c r="H51" s="55">
        <f>SUM(H6:H24,H29:H40,H45:H48)</f>
        <v>0</v>
      </c>
    </row>
    <row r="52" spans="5:8" x14ac:dyDescent="0.25"/>
  </sheetData>
  <sheetProtection algorithmName="SHA-512" hashValue="G6YHk5n+NzLI+lRDi/ER/FdWaXeKuorzAx0gLERRhuT2D+Wzmk+X9y1NR+ojQ3Msp53+C/+Y63uDZALSbIWIcA==" saltValue="cGF2bOMLouhhZvBilm80MA==" spinCount="100000" sheet="1" objects="1" scenarios="1" selectLockedCells="1"/>
  <mergeCells count="5">
    <mergeCell ref="G47:H47"/>
    <mergeCell ref="B4:H4"/>
    <mergeCell ref="B27:H27"/>
    <mergeCell ref="B43:H43"/>
    <mergeCell ref="G23:H23"/>
  </mergeCells>
  <dataValidations count="2">
    <dataValidation type="whole" allowBlank="1" showInputMessage="1" showErrorMessage="1" errorTitle="Ongeldig aantal" error="Voer een getal in tussen de 0 en 99 om aan te geven hoeveel onderdelen u wilt bestellen van dit soort." sqref="G24 G29:G40 G6:G22 G45:G46 G48" xr:uid="{D03F52D9-2CFF-4E66-BFB0-D67AE578D725}">
      <formula1>0</formula1>
      <formula2>99</formula2>
    </dataValidation>
    <dataValidation allowBlank="1" showInputMessage="1" showErrorMessage="1" errorTitle="Ongeldig aantal" error="Voer een getal in tussen de 0 en 99 om aan te geven hoeveel onderdelen u wilt bestellen van dit soort." sqref="G23 G47" xr:uid="{1DA3CC3D-19B4-4390-94DB-B6FB97359D25}"/>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61886-A5D0-4B17-9288-588371C65506}">
  <dimension ref="A1:BG2"/>
  <sheetViews>
    <sheetView topLeftCell="AH1" workbookViewId="0">
      <selection activeCell="AO2" sqref="AO2"/>
    </sheetView>
  </sheetViews>
  <sheetFormatPr defaultRowHeight="15" x14ac:dyDescent="0.25"/>
  <cols>
    <col min="1" max="2" width="17.42578125" customWidth="1"/>
    <col min="3" max="3" width="26.42578125" customWidth="1"/>
    <col min="4" max="4" width="21.42578125" customWidth="1"/>
    <col min="6" max="6" width="13.5703125" customWidth="1"/>
    <col min="7" max="7" width="15.5703125" customWidth="1"/>
    <col min="8" max="8" width="22" customWidth="1"/>
    <col min="9" max="12" width="19.5703125" customWidth="1"/>
    <col min="13" max="16" width="23.7109375" customWidth="1"/>
    <col min="17" max="17" width="23.28515625" customWidth="1"/>
    <col min="18" max="18" width="12.42578125" customWidth="1"/>
    <col min="19" max="20" width="15.42578125" customWidth="1"/>
    <col min="21" max="21" width="14.7109375" customWidth="1"/>
    <col min="22" max="24" width="14.140625" customWidth="1"/>
    <col min="25" max="28" width="12.7109375" customWidth="1"/>
    <col min="29" max="29" width="10.28515625" customWidth="1"/>
    <col min="30" max="30" width="11.85546875" style="3" customWidth="1"/>
    <col min="31" max="32" width="11.140625" style="3" customWidth="1"/>
    <col min="33" max="48" width="23.5703125" customWidth="1"/>
    <col min="49" max="49" width="18.42578125" customWidth="1"/>
    <col min="50" max="50" width="20" customWidth="1"/>
    <col min="51" max="51" width="21.42578125" customWidth="1"/>
    <col min="52" max="56" width="31.42578125" customWidth="1"/>
    <col min="57" max="57" width="15.42578125" customWidth="1"/>
  </cols>
  <sheetData>
    <row r="1" spans="1:59" s="4" customFormat="1" ht="60" x14ac:dyDescent="0.25">
      <c r="A1" s="4" t="s">
        <v>212</v>
      </c>
      <c r="B1" s="4" t="s">
        <v>214</v>
      </c>
      <c r="C1" s="4" t="s">
        <v>32</v>
      </c>
      <c r="D1" s="4" t="s">
        <v>33</v>
      </c>
      <c r="E1" s="4" t="s">
        <v>34</v>
      </c>
      <c r="F1" s="4" t="s">
        <v>35</v>
      </c>
      <c r="G1" s="4" t="s">
        <v>36</v>
      </c>
      <c r="H1" s="4" t="s">
        <v>37</v>
      </c>
      <c r="I1" s="4" t="s">
        <v>38</v>
      </c>
      <c r="J1" s="4" t="s">
        <v>211</v>
      </c>
      <c r="K1" s="4" t="s">
        <v>207</v>
      </c>
      <c r="L1" s="4" t="s">
        <v>49</v>
      </c>
      <c r="M1" s="4" t="s">
        <v>57</v>
      </c>
      <c r="N1" s="4" t="s">
        <v>64</v>
      </c>
      <c r="O1" s="4" t="s">
        <v>61</v>
      </c>
      <c r="P1" s="4" t="s">
        <v>59</v>
      </c>
      <c r="Q1" s="4" t="s">
        <v>39</v>
      </c>
      <c r="R1" s="4" t="s">
        <v>40</v>
      </c>
      <c r="S1" s="4" t="s">
        <v>41</v>
      </c>
      <c r="T1" s="4" t="s">
        <v>56</v>
      </c>
      <c r="U1" s="4" t="s">
        <v>42</v>
      </c>
      <c r="V1" s="4" t="s">
        <v>43</v>
      </c>
      <c r="W1" s="4" t="s">
        <v>88</v>
      </c>
      <c r="X1" s="4" t="s">
        <v>89</v>
      </c>
      <c r="Y1" s="4" t="s">
        <v>44</v>
      </c>
      <c r="Z1" s="4" t="s">
        <v>186</v>
      </c>
      <c r="AA1" s="4" t="s">
        <v>187</v>
      </c>
      <c r="AB1" s="4" t="s">
        <v>188</v>
      </c>
      <c r="AC1" s="4" t="s">
        <v>45</v>
      </c>
      <c r="AD1" s="5" t="s">
        <v>46</v>
      </c>
      <c r="AE1" s="5" t="s">
        <v>47</v>
      </c>
      <c r="AF1" s="5" t="s">
        <v>75</v>
      </c>
      <c r="AG1" s="4" t="s">
        <v>8</v>
      </c>
      <c r="AH1" s="4" t="s">
        <v>9</v>
      </c>
      <c r="AI1" s="4" t="s">
        <v>87</v>
      </c>
      <c r="AJ1" s="4" t="s">
        <v>85</v>
      </c>
      <c r="AK1" s="4" t="s">
        <v>14</v>
      </c>
      <c r="AL1" s="4" t="s">
        <v>95</v>
      </c>
      <c r="AM1" s="4" t="s">
        <v>78</v>
      </c>
      <c r="AN1" s="4" t="s">
        <v>217</v>
      </c>
      <c r="AO1" s="4" t="s">
        <v>77</v>
      </c>
      <c r="AP1" s="4" t="s">
        <v>6</v>
      </c>
      <c r="AQ1" s="4" t="s">
        <v>7</v>
      </c>
      <c r="AR1" s="4" t="s">
        <v>51</v>
      </c>
      <c r="AS1" s="4" t="s">
        <v>182</v>
      </c>
      <c r="AT1" s="4" t="s">
        <v>52</v>
      </c>
      <c r="AU1" s="4" t="s">
        <v>198</v>
      </c>
      <c r="AV1" s="74">
        <v>-0.15</v>
      </c>
      <c r="AW1" s="4" t="s">
        <v>67</v>
      </c>
      <c r="AX1" s="4" t="s">
        <v>15</v>
      </c>
      <c r="AY1" s="4" t="s">
        <v>17</v>
      </c>
      <c r="AZ1" s="4" t="s">
        <v>68</v>
      </c>
      <c r="BA1" s="4" t="s">
        <v>79</v>
      </c>
      <c r="BB1" s="4" t="s">
        <v>83</v>
      </c>
      <c r="BC1" s="4" t="s">
        <v>84</v>
      </c>
      <c r="BD1" s="4" t="s">
        <v>181</v>
      </c>
      <c r="BE1" s="4" t="s">
        <v>70</v>
      </c>
      <c r="BF1" s="4" t="s">
        <v>90</v>
      </c>
      <c r="BG1" s="4" t="s">
        <v>91</v>
      </c>
    </row>
    <row r="2" spans="1:59" s="2" customFormat="1" x14ac:dyDescent="0.25">
      <c r="A2" s="2" t="str">
        <f>IF(Aanvraagformulier!AG48=0,"",Aanvraagformulier!C48)</f>
        <v/>
      </c>
      <c r="B2" s="2" t="str">
        <f>IF(Aanvraagformulier!AG48=0,"","T.a.v.")</f>
        <v/>
      </c>
      <c r="C2" s="2">
        <f>Aanvraagformulier!C49</f>
        <v>0</v>
      </c>
      <c r="D2" s="2">
        <f>Aanvraagformulier!C50</f>
        <v>0</v>
      </c>
      <c r="E2" s="2">
        <f>Aanvraagformulier!C51</f>
        <v>0</v>
      </c>
      <c r="F2" s="2">
        <f>Aanvraagformulier!F51</f>
        <v>0</v>
      </c>
      <c r="G2" s="2">
        <f>Aanvraagformulier!C52</f>
        <v>0</v>
      </c>
      <c r="H2" s="2">
        <f>Aanvraagformulier!C53</f>
        <v>0</v>
      </c>
      <c r="I2" s="2">
        <f>Aanvraagformulier!C54</f>
        <v>0</v>
      </c>
      <c r="J2" s="49" t="str">
        <f>IF(Aanvraagformulier!C48=0,", geboren op ","")</f>
        <v xml:space="preserve">, geboren op </v>
      </c>
      <c r="K2" s="3" t="str">
        <f>IF(Aanvraagformulier!AH48=1,Aanvraagformulier!C55,"")</f>
        <v/>
      </c>
      <c r="L2" s="2" t="str">
        <f>IF(Aanvraagformulier!C56=0,"IBAN NIET INGEVULD!",Aanvraagformulier!C56)</f>
        <v>IBAN NIET INGEVULD!</v>
      </c>
      <c r="M2" s="6" t="str">
        <f>IF(Aanvraagformulier!AI61=2,Aanvraagformulier!AF65,"")</f>
        <v/>
      </c>
      <c r="N2" s="6" t="str">
        <f>IF(Aanvraagformulier!AI64=1,"PostNL-punt","")</f>
        <v/>
      </c>
      <c r="O2" s="6" t="str">
        <f>IF(Aanvraagformulier!AI61=1,"",Aanvraagformulier!C64)</f>
        <v/>
      </c>
      <c r="P2" s="6" t="str">
        <f>IF(Aanvraagformulier!AI61=1,"",Aanvraagformulier!C65)</f>
        <v/>
      </c>
      <c r="Q2" s="2" t="str">
        <f>IF(Aanvraagformulier!AI61=1,"",Aanvraagformulier!C66)</f>
        <v/>
      </c>
      <c r="R2" s="2" t="str">
        <f>IF(Aanvraagformulier!AI61=1,"",Aanvraagformulier!C67)</f>
        <v/>
      </c>
      <c r="S2" s="2" t="str">
        <f>IF(Aanvraagformulier!AI61=1,"",Aanvraagformulier!F67)</f>
        <v/>
      </c>
      <c r="T2" s="2" t="str">
        <f>IF(Aanvraagformulier!AI61=1,"",Aanvraagformulier!C68)</f>
        <v/>
      </c>
      <c r="U2" s="2">
        <f>Aanvraagformulier!C22</f>
        <v>0</v>
      </c>
      <c r="V2" s="2">
        <f>Aanvraagformulier!C23+Aanvraagformulier!C24</f>
        <v>0</v>
      </c>
      <c r="W2" s="2">
        <f>Aanvraagformulier!C23</f>
        <v>0</v>
      </c>
      <c r="X2" s="2">
        <f>Aanvraagformulier!C24</f>
        <v>0</v>
      </c>
      <c r="Y2" s="2">
        <f>Aanvraagformulier!C25</f>
        <v>0</v>
      </c>
      <c r="Z2" s="2" t="str">
        <f>IF(Aanvraagformulier!C25&gt;0,"Extra piepvlag","")</f>
        <v/>
      </c>
      <c r="AA2" s="2">
        <f>(Aanvraagformulier!C25*Aanvraagformulier!N25+Aanvraagformulier!AA11*Aanvraagformulier!N25*Aanvraagformulier!C25)*Aanvraagformulier!AB10</f>
        <v>0</v>
      </c>
      <c r="AB2" s="2" t="str">
        <f>IF(Aanvraagformulier!C25&gt;0,Aanvraagformulier!T25,"")</f>
        <v/>
      </c>
      <c r="AC2" s="2">
        <f>Aanvraagformulier!C26</f>
        <v>0</v>
      </c>
      <c r="AD2" s="3" t="str">
        <f>IF(Aanvraagformulier!F29=0,"",Aanvraagformulier!F29)</f>
        <v/>
      </c>
      <c r="AE2" s="3" t="str">
        <f>IF(Aanvraagformulier!F30=0,"",Aanvraagformulier!F30)</f>
        <v/>
      </c>
      <c r="AF2" s="2">
        <f>Aanvraagformulier!K31</f>
        <v>0</v>
      </c>
      <c r="AG2" s="2" t="str">
        <f>IF(Aanvraagformulier!C10=0,"","Huur korte termijn 1 wedstrijd")</f>
        <v/>
      </c>
      <c r="AH2" s="2" t="str">
        <f>IF(Aanvraagformulier!C11=0,"","Huur korte termijn meerdaags")</f>
        <v/>
      </c>
      <c r="AI2" s="6">
        <f>IF(Aanvraagformulier!C10="X",Aanvraagformulier!N10,Aanvraagformulier!N11)</f>
        <v>27.5</v>
      </c>
      <c r="AJ2" s="9">
        <f>AF2*(Aanvraagformulier!N10+Aanvraagformulier!AH11)*U2+Y2*Aanvraagformulier!N25*AF2+AC2*Aanvraagformulier!N26+Aanvraagformulier!C23*Blad1!AF2*(Aanvraagformulier!N10+Aanvraagformulier!AH11)+Aanvraagformulier!C24*Blad1!AF2*(Aanvraagformulier!N11+Aanvraagformulier!AH11)</f>
        <v>0</v>
      </c>
      <c r="AK2" s="2" t="str">
        <f>IF(Aanvraagformulier!C12=0,"","Huur lange termijn (min. 2 mnd)")</f>
        <v/>
      </c>
      <c r="AL2" s="12" t="str">
        <f>IF(Aanvraagformulier!E14= "X","betaling ineens. Het gehele bedrag incl. de borg (indien van toepassing) is vooraf verschuldigd en moet uiterlijk betaald worden op:","maandelijkse termijnen, termijn 1 en de borg (indien van toepassing) dienen vooraf betaald te worden. U bent zelf verantwoordelijk voor het tijdig betalen van alle maandelijkse termijnen. De 2e termijnbetaling dient uiterlijk ontvangen te zijn op:")</f>
        <v>maandelijkse termijnen, termijn 1 en de borg (indien van toepassing) dienen vooraf betaald te worden. U bent zelf verantwoordelijk voor het tijdig betalen van alle maandelijkse termijnen. De 2e termijnbetaling dient uiterlijk ontvangen te zijn op:</v>
      </c>
      <c r="AM2" s="2">
        <f>ROUND((AF2/30.41666),0)</f>
        <v>0</v>
      </c>
      <c r="AN2" s="2">
        <f>Aanvraagformulier!N12</f>
        <v>45</v>
      </c>
      <c r="AO2" s="9">
        <f>AM2*U2*Aanvraagformulier!N12+Y2*5*AM2+AC2*Aanvraagformulier!N26+Aanvraagformulier!C23*Aanvraagformulier!N12*AM2+Aanvraagformulier!C24*Aanvraagformulier!N12*Blad1!AM2</f>
        <v>0</v>
      </c>
      <c r="AP2" s="2" t="str">
        <f>IF(Aanvraagformulier!C16=0,"","Financial lease piepvlaggen")</f>
        <v/>
      </c>
      <c r="AQ2" s="2" t="str">
        <f>IF(Aanvraagformulier!C17=0,"","Directe koop piepvlaggen")</f>
        <v/>
      </c>
      <c r="AR2" s="2" t="str">
        <f>IF(Aanvraagformulier!C18=0,"","Aankoop reserve-onderdelen")</f>
        <v/>
      </c>
      <c r="AS2" s="2">
        <f>'Reserve-onderdelen'!G51</f>
        <v>0</v>
      </c>
      <c r="AT2" s="2" t="str">
        <f>IF(Aanvraagformulier!C19=0,"","Uitvoeren reparatie")</f>
        <v/>
      </c>
      <c r="AU2" s="2" t="str">
        <f>IF(Aanvraagformulier!M20="X","Cliëntenkorting","")</f>
        <v/>
      </c>
      <c r="AV2" s="2" t="str">
        <f>IF(Aanvraagformulier!M20="X","-15%","")</f>
        <v/>
      </c>
      <c r="AW2" s="2" t="str">
        <f>IF(Aanvraagformulier!C34="X","ophalen in Delft","pakketpost")</f>
        <v>pakketpost</v>
      </c>
      <c r="AX2" s="2" t="str">
        <f>IF(Aanvraagformulier!C37=0,"","zelf terugzenden met pakketpost")</f>
        <v/>
      </c>
      <c r="AY2" s="2" t="str">
        <f>IF(Aanvraagformulier!C38=0,"","zelf terugbrengen in Delft")</f>
        <v/>
      </c>
      <c r="AZ2" s="2" t="str">
        <f>IF(Aanvraagformulier!C39=0,"","pakketpost met door Piepvlaggen.nl verzorgd label")</f>
        <v/>
      </c>
      <c r="BA2" s="10">
        <f>Aanvraagformulier!AH37</f>
        <v>0</v>
      </c>
      <c r="BB2" s="10">
        <f>BA2+AJ2</f>
        <v>0</v>
      </c>
      <c r="BC2" s="10">
        <f>BA2+AO2</f>
        <v>0</v>
      </c>
      <c r="BD2" s="43">
        <f>'Reserve-onderdelen'!H51</f>
        <v>0</v>
      </c>
      <c r="BE2" s="2" t="str">
        <f>IF(Aanvraagformulier!C58="X","Prijzen zijn excl. BTW (BTW factuur volgt)","")</f>
        <v/>
      </c>
      <c r="BF2" s="2" t="str">
        <f>IF(Aanvraagformulier!C58="X","PROFORMA","FACTUUR")</f>
        <v>FACTUUR</v>
      </c>
      <c r="BG2" s="2" t="str">
        <f>IF(Aanvraagformulier!C58="X","Deze Proforma is bedoeld ter kennisgeving van de kosten. Facturatie geschiedt via ons moederbedrijf, KMR Video.","Wij ontvangen de betaling graag z.s.m. op rekeningnummer NL81INGB0003648575 t.n.v. Y.M.G. Rodenburg o.v.v. bovengenoemde referentie. De bestelling wordt pas ter beschikking gesteld na ontvangst van betaling en de ontvangst van de getekende overeenkomst.")</f>
        <v>Wij ontvangen de betaling graag z.s.m. op rekeningnummer NL81INGB0003648575 t.n.v. Y.M.G. Rodenburg o.v.v. bovengenoemde referentie. De bestelling wordt pas ter beschikking gesteld na ontvangst van betaling en de ontvangst van de getekende overeenkomst.</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Aanvraagformulier</vt:lpstr>
      <vt:lpstr>Reserve-onderdelen</vt: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Yency</dc:creator>
  <cp:lastModifiedBy>Yency Rodenburg</cp:lastModifiedBy>
  <cp:lastPrinted>2024-06-16T19:28:41Z</cp:lastPrinted>
  <dcterms:created xsi:type="dcterms:W3CDTF">2022-07-06T16:05:34Z</dcterms:created>
  <dcterms:modified xsi:type="dcterms:W3CDTF">2024-06-16T19:34:55Z</dcterms:modified>
</cp:coreProperties>
</file>